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ёт 1 полугодие 2019 год" sheetId="1" r:id="rId1"/>
  </sheets>
  <definedNames>
    <definedName name="_xlnm.Print_Titles" localSheetId="0">'отчёт 1 полугодие 2019 год'!$9:$12</definedName>
    <definedName name="_xlnm.Print_Area" localSheetId="0">'отчёт 1 полугодие 2019 год'!$A$1:$D$217</definedName>
  </definedNames>
  <calcPr fullCalcOnLoad="1"/>
</workbook>
</file>

<file path=xl/comments1.xml><?xml version="1.0" encoding="utf-8"?>
<comments xmlns="http://schemas.openxmlformats.org/spreadsheetml/2006/main">
  <authors>
    <author>Miroshnichenko</author>
  </authors>
  <commentList>
    <comment ref="B26" authorId="0">
      <text>
        <r>
          <rPr>
            <b/>
            <sz val="8"/>
            <rFont val="Tahoma"/>
            <family val="2"/>
          </rPr>
          <t>Miroshnichenko: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<sst xmlns="http://schemas.openxmlformats.org/spreadsheetml/2006/main" count="556" uniqueCount="261">
  <si>
    <t>Код дохода</t>
  </si>
  <si>
    <t>Наименование показателей</t>
  </si>
  <si>
    <t xml:space="preserve">Сумма, </t>
  </si>
  <si>
    <t>тыс.рублей</t>
  </si>
  <si>
    <t>ВСЕГО  ДОХОДОВ  БЮДЖЕТА  МУНИЦИПАЛЬНОГО  РАЙОНА</t>
  </si>
  <si>
    <t xml:space="preserve">    НАЛОГОВЫЕ  И  НЕНАЛОГОВЫЕ  ДОХОДЫ</t>
  </si>
  <si>
    <t xml:space="preserve">Код </t>
  </si>
  <si>
    <t>администратора</t>
  </si>
  <si>
    <t>поступлений</t>
  </si>
  <si>
    <t xml:space="preserve">  Дотации бюджетам муниципальных районов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</si>
  <si>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</si>
  <si>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</si>
  <si>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</si>
  <si>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 бюджетам муниципальных районов</t>
  </si>
  <si>
    <t xml:space="preserve">  Дотации бюджетам субъектов Российской Федерации и муниципальных образований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</si>
  <si>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</si>
  <si>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</si>
  <si>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БЕЗВОЗМЕЗДНЫЕ  ПОСТУПЛЕНИЯ</t>
  </si>
  <si>
    <t>200000000000000000</t>
  </si>
  <si>
    <t xml:space="preserve"> 10000000000000000</t>
  </si>
  <si>
    <t>165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</si>
  <si>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</si>
  <si>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048</t>
  </si>
  <si>
    <t>076</t>
  </si>
  <si>
    <t xml:space="preserve">  Денежные взыскания (штрафы) за нарушение законодательства об охране и использовании животного мира</t>
  </si>
  <si>
    <t>141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</si>
  <si>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</si>
  <si>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</si>
  <si>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</si>
  <si>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</si>
  <si>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</si>
  <si>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</si>
  <si>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НАЛОГ НА ДОХОДЫ ФИЗИЧЕСКИХ ЛИЦ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</si>
  <si>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</si>
  <si>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</si>
  <si>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</si>
  <si>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</si>
  <si>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</si>
  <si>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192</t>
  </si>
  <si>
    <t>322</t>
  </si>
  <si>
    <t>731</t>
  </si>
  <si>
    <t>10500000000000000</t>
  </si>
  <si>
    <t>10800000000000000</t>
  </si>
  <si>
    <t>11600000000000000</t>
  </si>
  <si>
    <t>097</t>
  </si>
  <si>
    <t>098</t>
  </si>
  <si>
    <t>Управление Росприроднадзора по Архангельской области</t>
  </si>
  <si>
    <t>Управление Федеральной миграционной службы по Архангельской области</t>
  </si>
  <si>
    <t>Отчет об исполнении бюджета муниципального района</t>
  </si>
  <si>
    <t>к решению Собрания депутатов</t>
  </si>
  <si>
    <t xml:space="preserve">  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</si>
  <si>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  Единый сельскохозяйственный налог</t>
  </si>
  <si>
    <t>321</t>
  </si>
  <si>
    <t xml:space="preserve">  Денежные взыскания (штрафы) за нарушение земельного законодательства</t>
  </si>
  <si>
    <t xml:space="preserve">  Невыясненные поступления, зачисляемые в бюджеты муниципальных районов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</si>
  <si>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</si>
  <si>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1110502505 0000 120</t>
  </si>
  <si>
    <t>Управление Росреестра по Архангельской области и Ненецкому автономному округу</t>
  </si>
  <si>
    <t xml:space="preserve">  Единый сельскохозяйственный налог (за налоговые периоды, истекшие до 1 января 2011 года)</t>
  </si>
  <si>
    <t xml:space="preserve"> 10503020010000110</t>
  </si>
  <si>
    <t>1162105005 0000 140</t>
  </si>
  <si>
    <t>415</t>
  </si>
  <si>
    <t>Прокуратура Архангельской области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</si>
  <si>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</si>
  <si>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045</t>
  </si>
  <si>
    <t>1050301001 0000 110</t>
  </si>
  <si>
    <t>1090703000 0000 110</t>
  </si>
  <si>
    <t>Министерство природных ресурсов и лесопоромышленного комплекса Архангельской области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</si>
  <si>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</si>
  <si>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>163503005 0000 140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</si>
  <si>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</si>
  <si>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</si>
  <si>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</si>
  <si>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</si>
  <si>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1120101001 0000 120</t>
  </si>
  <si>
    <t xml:space="preserve"> 1120102001 0000 120</t>
  </si>
  <si>
    <t xml:space="preserve"> 1120103001 0000 120</t>
  </si>
  <si>
    <t>1120104001 0000 120</t>
  </si>
  <si>
    <t xml:space="preserve">  Денежные взыскания (штрафы) за нарушение законодательства в области охраны окружающей среды</t>
  </si>
  <si>
    <t>1162505001 0000 140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</si>
  <si>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</si>
  <si>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1140205305 0000 410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</si>
  <si>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</si>
  <si>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</si>
  <si>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</si>
  <si>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</si>
  <si>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1010201001 0000 110</t>
  </si>
  <si>
    <t xml:space="preserve"> 1010202001 0000 110</t>
  </si>
  <si>
    <t>1010203001 0000 110</t>
  </si>
  <si>
    <t>1010204001 0000 110</t>
  </si>
  <si>
    <t xml:space="preserve"> 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</si>
  <si>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1080714201 0000 110</t>
  </si>
  <si>
    <t>УМВД России по Архангельской области</t>
  </si>
  <si>
    <t>081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</si>
  <si>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</si>
  <si>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</si>
  <si>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>1162503001 0000 140</t>
  </si>
  <si>
    <t>1169005005 0000 140</t>
  </si>
  <si>
    <t>1170105005 0000 180</t>
  </si>
  <si>
    <t>1162800001 0000 140</t>
  </si>
  <si>
    <t>1110503505 0000 120</t>
  </si>
  <si>
    <t xml:space="preserve"> 1050201002 0000 110</t>
  </si>
  <si>
    <t>1080301001 0000 110</t>
  </si>
  <si>
    <t>1160301001 0000 140</t>
  </si>
  <si>
    <t>1160303001 0000 140</t>
  </si>
  <si>
    <t>1162506001 0000 140</t>
  </si>
  <si>
    <t>Прочие доходы от оказания платных услуг (работ) получателями средств бюджетов муниципальных районов</t>
  </si>
  <si>
    <t>1130199505 0000 130</t>
  </si>
  <si>
    <t xml:space="preserve"> Налог на рекламу, мобилизуемый на территориях муниципальных районов</t>
  </si>
  <si>
    <t>1090701305 0000 110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</si>
  <si>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</si>
  <si>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1162502001 0000 140</t>
  </si>
  <si>
    <t>Прочие местные налоги и сборы, мобилизуемые на территориях муниципальных районов</t>
  </si>
  <si>
    <t>1090705305 0000 110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</si>
  <si>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</si>
  <si>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 xml:space="preserve">Управление Федеральной налоговой службы по Архангельской области и Ненецкому автономному округу   </t>
  </si>
  <si>
    <t xml:space="preserve">Государственная инспекция по надзору за техническим состоянием самоходных машин и других видов техники Архангельской области </t>
  </si>
  <si>
    <t>Двинско-Печорское территориальное управление Федерального агентства по рыболовству</t>
  </si>
  <si>
    <t>Финансово-экономическое управление администрации МО "Плесецкий район"</t>
  </si>
  <si>
    <t xml:space="preserve">Управление Федеральной службы по надзору в сфере защиты прав потребителей и благополучия человека по Архангельской области </t>
  </si>
  <si>
    <t>Отдел по управлению муниципальным имуществом администрации МО "Плесецкий район"</t>
  </si>
  <si>
    <t>Администрация МО "Плесецкий район"</t>
  </si>
  <si>
    <t xml:space="preserve">Управление Федеральной службы судебных приставов по Архангельской области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</si>
  <si>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</si>
  <si>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</si>
  <si>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1050402002 0000 110</t>
  </si>
  <si>
    <t>730</t>
  </si>
  <si>
    <t>Контрольно-ревизионная инспекция Архангельской области</t>
  </si>
  <si>
    <t>1170505005 0000 180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</si>
  <si>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</si>
  <si>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1160801001 0000 140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</si>
  <si>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</si>
  <si>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1160802001 0000 140</t>
  </si>
  <si>
    <t xml:space="preserve"> Прочие денежные взыскания (штрафы) за  правонарушения в области дорожного движения</t>
  </si>
  <si>
    <t>1163003001 0000 140</t>
  </si>
  <si>
    <t>1010200001 0000 110</t>
  </si>
  <si>
    <t>МО "Плесецкий муниципальный район"</t>
  </si>
  <si>
    <t>По форме приложения № 2</t>
  </si>
  <si>
    <t>1140601313 0000 430</t>
  </si>
  <si>
    <t>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</si>
  <si>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</si>
  <si>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</si>
  <si>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</si>
  <si>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</si>
  <si>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</si>
  <si>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</si>
  <si>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</si>
  <si>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</si>
  <si>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1030200001 0000 110</t>
  </si>
  <si>
    <t xml:space="preserve"> 1030000000 0000 000</t>
  </si>
  <si>
    <t>Доходы бюджетов муниципальных районов от возврата бюджетными учреждениями остатков субсидий прошлых лет</t>
  </si>
  <si>
    <t>104</t>
  </si>
  <si>
    <t>Министерство транспорта Архангельской области</t>
  </si>
  <si>
    <t xml:space="preserve"> 1 08 07142 01 1000 110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</si>
  <si>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
</t>
  </si>
  <si>
    <t>Федеральное казначейство</t>
  </si>
  <si>
    <t>2021500105 0000 151</t>
  </si>
  <si>
    <t>2022999905 0000 151</t>
  </si>
  <si>
    <t>2022000000 0000 151</t>
  </si>
  <si>
    <t>2021000000 0000 151</t>
  </si>
  <si>
    <t>2023000000 0000 151</t>
  </si>
  <si>
    <t>2023002405 0000 151</t>
  </si>
  <si>
    <t>2023511805 0000 151</t>
  </si>
  <si>
    <t>2023999905 0000 151</t>
  </si>
  <si>
    <t>2180000005 0000 151</t>
  </si>
  <si>
    <t>2190000005 0000 151</t>
  </si>
  <si>
    <t xml:space="preserve">1163003001 0000 140
</t>
  </si>
  <si>
    <t>Прочие денежные взыскания (штрафы) за правонарушения в области дорожного движения</t>
  </si>
  <si>
    <t>1163503005 0000 140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</si>
  <si>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</si>
  <si>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 Субсидии бюджетам  на реализацию федеральных целевых программ</t>
  </si>
  <si>
    <t>2022005105 0000 151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</si>
  <si>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</si>
  <si>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 на обеспечение мероприятий по переселению граждан из аварийного жилищного фонда за счет средств, поступивших от государственной корпорации-Фонда содействия реформированию жилищно-коммунального хозяйства</t>
  </si>
  <si>
    <t>Субсидия на поддержку отрасли культуры</t>
  </si>
  <si>
    <t>2022021605 0000 151</t>
  </si>
  <si>
    <t>2022029905 0000 151</t>
  </si>
  <si>
    <t>2022551905 0000 151</t>
  </si>
  <si>
    <t>2022555500 0000 151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</si>
  <si>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</si>
  <si>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2024000000 0000 151</t>
  </si>
  <si>
    <t>Иные межбюджетные трансферты</t>
  </si>
  <si>
    <t>2024999905 0000 151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</si>
  <si>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</si>
  <si>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</si>
  <si>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</si>
  <si>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207000000 0000 151</t>
  </si>
  <si>
    <t>2070503005 0000 180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</si>
  <si>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</si>
  <si>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1162508510 0000 140</t>
  </si>
  <si>
    <t>177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</si>
  <si>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</si>
  <si>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Единый сельскохозяйственный налог</t>
  </si>
  <si>
    <t>Избирательная комиссия Архангельской области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</si>
  <si>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сельских поселений
</t>
  </si>
  <si>
    <t>Главное управление МЧС России по Архангельской области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</si>
  <si>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</si>
  <si>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1164600005 0000 140</t>
  </si>
  <si>
    <t>Невыясненные поступления</t>
  </si>
  <si>
    <t>10302231010000100</t>
  </si>
  <si>
    <t>10302241010000110</t>
  </si>
  <si>
    <t>10302251010000110</t>
  </si>
  <si>
    <t>10302261010000110</t>
  </si>
  <si>
    <t>161</t>
  </si>
  <si>
    <t>Федеральная антимонопольная служба</t>
  </si>
  <si>
    <t>1163305005 0000 140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</si>
  <si>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</si>
  <si>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1080715001 0000 110</t>
  </si>
  <si>
    <t>Государственная пошлина за выдачу разрешения на установку рекламной конструкции</t>
  </si>
  <si>
    <t>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</si>
  <si>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</si>
  <si>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</si>
  <si>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</si>
  <si>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</si>
  <si>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1140602505 0000 430</t>
  </si>
  <si>
    <t>Прочие неналоговы доходы</t>
  </si>
  <si>
    <t>1010205001 0000 110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</si>
  <si>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</si>
  <si>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320</t>
  </si>
  <si>
    <t>328</t>
  </si>
  <si>
    <t>Собрание депутатов МО "Плесецкий муниципальный район"</t>
  </si>
  <si>
    <t>2024001405 0000 150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</si>
  <si>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</si>
  <si>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814</t>
  </si>
  <si>
    <t>Администрация МО "Обозерское"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</si>
  <si>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</si>
  <si>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816</t>
  </si>
  <si>
    <t>Администрация МО "Плесецкое"</t>
  </si>
  <si>
    <t>Администрация МО "Савинское"</t>
  </si>
  <si>
    <t>819</t>
  </si>
  <si>
    <t>Администрация МО "Североонежское"</t>
  </si>
  <si>
    <t>821</t>
  </si>
  <si>
    <t>078</t>
  </si>
  <si>
    <t>Управление образования администрации МО "Плесецкий район"</t>
  </si>
  <si>
    <t>2023002905 0000 150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</si>
  <si>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</si>
  <si>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099</t>
  </si>
  <si>
    <t>Отдел опеки и попечительства администрации МО "Плесецкий район"</t>
  </si>
  <si>
    <t>за 1 полугодие  2019 года по  администраторам поступлений и кодам классификации доходов бюджетов</t>
  </si>
  <si>
    <t>"О бюджете муниципального района на 2019 год и на плановый период 2020 и 2021 годов"</t>
  </si>
  <si>
    <t>2022021600 0000 150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</si>
  <si>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</si>
  <si>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</si>
  <si>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</si>
  <si>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</si>
  <si>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на реализацию мероприятий по обеспечению жильем молодых семей</t>
  </si>
  <si>
    <t>2022549700 0000 150</t>
  </si>
  <si>
    <t>2022999905 0000 150</t>
  </si>
  <si>
    <t xml:space="preserve">  Прочие субсидии</t>
  </si>
  <si>
    <t xml:space="preserve">  Прочие субсидии </t>
  </si>
  <si>
    <t>2023000000 0000 150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</si>
  <si>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</si>
  <si>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</si>
  <si>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</si>
  <si>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2023512000 0000 150</t>
  </si>
  <si>
    <t>Единая субвенция бюджетам муниципальных районов</t>
  </si>
  <si>
    <t>2023999800 0000 150</t>
  </si>
  <si>
    <t>2024999905 0000 150</t>
  </si>
  <si>
    <t>2024000000 0000 150</t>
  </si>
  <si>
    <t>2022400000 0000 150</t>
  </si>
  <si>
    <t>20249999050000150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</si>
</sst>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_р_._-;\-* #,##0.0_р_._-;_-* &quot;-&quot;??_р_._-;_-@_-"/>
    <numFmt numFmtId="190" formatCode="d/m"/>
    <numFmt numFmtId="191" formatCode="#,##0.0_р_."/>
    <numFmt numFmtId="192" formatCode="_(* #,##0.0_);_(* \(#,##0.0\);_(* &quot;-&quot;??_);_(@_)"/>
    <numFmt numFmtId="193" formatCode="_(* #,##0_);_(* \(#,##0\);_(* &quot;-&quot;??_);_(@_)"/>
    <numFmt numFmtId="194" formatCode="#,##0.00&quot;р.&quot;"/>
    <numFmt numFmtId="195" formatCode="#,##0.000"/>
    <numFmt numFmtId="196" formatCode="#,##0.0"/>
    <numFmt numFmtId="197" formatCode="0.0"/>
    <numFmt numFmtId="198" formatCode="000000"/>
    <numFmt numFmtId="199" formatCode="0000"/>
    <numFmt numFmtId="200" formatCode="#,##0.00_р_."/>
    <numFmt numFmtId="201" formatCode="_-* #,##0_р_._-;\-* #,##0_р_._-;_-* &quot;-&quot;?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0.000"/>
    <numFmt numFmtId="210" formatCode="_-* #,##0.0\ _₽_-;\-* #,##0.0\ _₽_-;_-* &quot;-&quot;?\ _₽_-;_-@_-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7" fontId="2" fillId="0" borderId="0" xfId="59" applyFont="1" applyFill="1" applyAlignment="1">
      <alignment/>
    </xf>
    <xf numFmtId="197" fontId="2" fillId="0" borderId="0" xfId="0" applyNumberFormat="1" applyFont="1" applyFill="1" applyAlignment="1">
      <alignment/>
    </xf>
    <xf numFmtId="187" fontId="1" fillId="0" borderId="0" xfId="59" applyFont="1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7" fontId="1" fillId="0" borderId="0" xfId="59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187" fontId="2" fillId="0" borderId="0" xfId="59" applyFont="1" applyFill="1" applyAlignment="1">
      <alignment horizontal="center" vertical="center"/>
    </xf>
    <xf numFmtId="187" fontId="2" fillId="0" borderId="0" xfId="59" applyFont="1" applyFill="1" applyAlignment="1">
      <alignment vertical="center"/>
    </xf>
    <xf numFmtId="187" fontId="1" fillId="0" borderId="0" xfId="59" applyFont="1" applyFill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187" fontId="4" fillId="0" borderId="0" xfId="59" applyFont="1" applyAlignment="1">
      <alignment/>
    </xf>
    <xf numFmtId="187" fontId="4" fillId="0" borderId="0" xfId="59" applyFont="1" applyFill="1" applyAlignment="1">
      <alignment horizontal="center" vertical="center"/>
    </xf>
    <xf numFmtId="187" fontId="3" fillId="0" borderId="0" xfId="59" applyFont="1" applyAlignment="1">
      <alignment/>
    </xf>
    <xf numFmtId="187" fontId="3" fillId="0" borderId="0" xfId="59" applyFont="1" applyFill="1" applyAlignment="1">
      <alignment/>
    </xf>
    <xf numFmtId="187" fontId="4" fillId="0" borderId="0" xfId="59" applyFont="1" applyAlignment="1">
      <alignment vertical="center"/>
    </xf>
    <xf numFmtId="187" fontId="4" fillId="0" borderId="0" xfId="59" applyFont="1" applyFill="1" applyAlignment="1">
      <alignment vertical="center"/>
    </xf>
    <xf numFmtId="187" fontId="3" fillId="0" borderId="0" xfId="59" applyFont="1" applyAlignment="1">
      <alignment vertical="center"/>
    </xf>
    <xf numFmtId="187" fontId="4" fillId="0" borderId="0" xfId="59" applyFont="1" applyFill="1" applyAlignment="1">
      <alignment/>
    </xf>
    <xf numFmtId="187" fontId="3" fillId="0" borderId="0" xfId="59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1" fillId="0" borderId="0" xfId="59" applyNumberFormat="1" applyFont="1" applyFill="1" applyBorder="1" applyAlignment="1">
      <alignment horizontal="center" vertical="center"/>
    </xf>
    <xf numFmtId="192" fontId="1" fillId="0" borderId="0" xfId="59" applyNumberFormat="1" applyFont="1" applyBorder="1" applyAlignment="1">
      <alignment horizontal="center" vertical="center"/>
    </xf>
    <xf numFmtId="192" fontId="2" fillId="0" borderId="0" xfId="59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8" fillId="0" borderId="16" xfId="0" applyNumberFormat="1" applyFont="1" applyFill="1" applyBorder="1" applyAlignment="1">
      <alignment horizontal="center" vertical="top" shrinkToFit="1"/>
    </xf>
    <xf numFmtId="0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 wrapText="1"/>
    </xf>
    <xf numFmtId="192" fontId="2" fillId="33" borderId="16" xfId="59" applyNumberFormat="1" applyFont="1" applyFill="1" applyBorder="1" applyAlignment="1">
      <alignment horizontal="center" vertical="center" shrinkToFit="1"/>
    </xf>
    <xf numFmtId="192" fontId="2" fillId="33" borderId="16" xfId="59" applyNumberFormat="1" applyFont="1" applyFill="1" applyBorder="1" applyAlignment="1">
      <alignment horizontal="center" vertical="center"/>
    </xf>
    <xf numFmtId="192" fontId="2" fillId="0" borderId="0" xfId="59" applyNumberFormat="1" applyFont="1" applyFill="1" applyAlignment="1">
      <alignment horizontal="center" vertical="center"/>
    </xf>
    <xf numFmtId="192" fontId="2" fillId="0" borderId="0" xfId="0" applyNumberFormat="1" applyFont="1" applyFill="1" applyAlignment="1">
      <alignment/>
    </xf>
    <xf numFmtId="193" fontId="1" fillId="0" borderId="0" xfId="59" applyNumberFormat="1" applyFont="1" applyFill="1" applyAlignment="1">
      <alignment/>
    </xf>
    <xf numFmtId="193" fontId="1" fillId="0" borderId="0" xfId="59" applyNumberFormat="1" applyFont="1" applyFill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right"/>
    </xf>
    <xf numFmtId="193" fontId="1" fillId="0" borderId="0" xfId="59" applyNumberFormat="1" applyFont="1" applyFill="1" applyAlignment="1">
      <alignment vertical="center"/>
    </xf>
    <xf numFmtId="192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right"/>
    </xf>
    <xf numFmtId="192" fontId="2" fillId="0" borderId="0" xfId="59" applyNumberFormat="1" applyFont="1" applyFill="1" applyAlignment="1">
      <alignment/>
    </xf>
    <xf numFmtId="187" fontId="2" fillId="0" borderId="0" xfId="59" applyNumberFormat="1" applyFont="1" applyFill="1" applyAlignment="1">
      <alignment/>
    </xf>
    <xf numFmtId="192" fontId="4" fillId="0" borderId="0" xfId="59" applyNumberFormat="1" applyFont="1" applyFill="1" applyAlignment="1">
      <alignment horizontal="center" vertical="center"/>
    </xf>
    <xf numFmtId="197" fontId="2" fillId="0" borderId="0" xfId="0" applyNumberFormat="1" applyFont="1" applyAlignment="1">
      <alignment/>
    </xf>
    <xf numFmtId="197" fontId="2" fillId="0" borderId="0" xfId="0" applyNumberFormat="1" applyFont="1" applyFill="1" applyAlignment="1">
      <alignment horizontal="center" vertical="center"/>
    </xf>
    <xf numFmtId="197" fontId="1" fillId="0" borderId="0" xfId="0" applyNumberFormat="1" applyFont="1" applyAlignment="1">
      <alignment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 horizontal="center" vertical="center"/>
    </xf>
    <xf numFmtId="192" fontId="1" fillId="0" borderId="0" xfId="0" applyNumberFormat="1" applyFont="1" applyAlignment="1">
      <alignment/>
    </xf>
    <xf numFmtId="187" fontId="2" fillId="0" borderId="0" xfId="59" applyNumberFormat="1" applyFont="1" applyAlignment="1">
      <alignment horizontal="center" vertical="center"/>
    </xf>
    <xf numFmtId="192" fontId="2" fillId="0" borderId="0" xfId="0" applyNumberFormat="1" applyFont="1" applyAlignment="1">
      <alignment/>
    </xf>
    <xf numFmtId="49" fontId="2" fillId="33" borderId="16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/>
    </xf>
    <xf numFmtId="192" fontId="1" fillId="34" borderId="10" xfId="59" applyNumberFormat="1" applyFont="1" applyFill="1" applyBorder="1" applyAlignment="1">
      <alignment horizontal="center" vertical="center"/>
    </xf>
    <xf numFmtId="192" fontId="2" fillId="34" borderId="17" xfId="59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justify" vertical="top" wrapText="1"/>
    </xf>
    <xf numFmtId="192" fontId="2" fillId="34" borderId="16" xfId="59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justify" vertical="top" wrapText="1"/>
    </xf>
    <xf numFmtId="192" fontId="2" fillId="34" borderId="18" xfId="59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shrinkToFit="1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 vertical="top"/>
    </xf>
    <xf numFmtId="49" fontId="8" fillId="34" borderId="16" xfId="0" applyNumberFormat="1" applyFont="1" applyFill="1" applyBorder="1" applyAlignment="1">
      <alignment horizontal="center" vertical="top"/>
    </xf>
    <xf numFmtId="49" fontId="8" fillId="34" borderId="16" xfId="0" applyNumberFormat="1" applyFont="1" applyFill="1" applyBorder="1" applyAlignment="1">
      <alignment horizontal="center" vertical="top" shrinkToFit="1"/>
    </xf>
    <xf numFmtId="0" fontId="2" fillId="34" borderId="12" xfId="0" applyFont="1" applyFill="1" applyBorder="1" applyAlignment="1">
      <alignment horizontal="left" vertical="top" wrapText="1"/>
    </xf>
    <xf numFmtId="49" fontId="8" fillId="34" borderId="18" xfId="0" applyNumberFormat="1" applyFont="1" applyFill="1" applyBorder="1" applyAlignment="1">
      <alignment horizontal="center" vertical="top" shrinkToFit="1"/>
    </xf>
    <xf numFmtId="0" fontId="2" fillId="34" borderId="19" xfId="0" applyFont="1" applyFill="1" applyBorder="1" applyAlignment="1">
      <alignment horizontal="left" vertical="top" wrapText="1"/>
    </xf>
    <xf numFmtId="49" fontId="8" fillId="34" borderId="18" xfId="0" applyNumberFormat="1" applyFont="1" applyFill="1" applyBorder="1" applyAlignment="1">
      <alignment horizontal="center" vertical="top"/>
    </xf>
    <xf numFmtId="192" fontId="2" fillId="34" borderId="10" xfId="59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top"/>
    </xf>
    <xf numFmtId="49" fontId="2" fillId="34" borderId="16" xfId="0" applyNumberFormat="1" applyFont="1" applyFill="1" applyBorder="1" applyAlignment="1">
      <alignment horizontal="center" vertical="top"/>
    </xf>
    <xf numFmtId="49" fontId="8" fillId="34" borderId="21" xfId="0" applyNumberFormat="1" applyFont="1" applyFill="1" applyBorder="1" applyAlignment="1">
      <alignment horizontal="center" vertical="top"/>
    </xf>
    <xf numFmtId="49" fontId="8" fillId="34" borderId="14" xfId="0" applyNumberFormat="1" applyFont="1" applyFill="1" applyBorder="1" applyAlignment="1">
      <alignment horizontal="center" vertical="top" shrinkToFit="1"/>
    </xf>
    <xf numFmtId="0" fontId="2" fillId="34" borderId="0" xfId="0" applyFont="1" applyFill="1" applyBorder="1" applyAlignment="1">
      <alignment horizontal="justify" vertical="top" wrapText="1"/>
    </xf>
    <xf numFmtId="192" fontId="2" fillId="34" borderId="14" xfId="59" applyNumberFormat="1" applyFont="1" applyFill="1" applyBorder="1" applyAlignment="1">
      <alignment horizontal="center" vertical="center"/>
    </xf>
    <xf numFmtId="192" fontId="2" fillId="34" borderId="15" xfId="59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49" fontId="8" fillId="34" borderId="16" xfId="0" applyNumberFormat="1" applyFont="1" applyFill="1" applyBorder="1" applyAlignment="1">
      <alignment horizontal="center" vertical="top" wrapText="1" shrinkToFi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 vertical="top" wrapText="1"/>
    </xf>
    <xf numFmtId="49" fontId="1" fillId="34" borderId="16" xfId="0" applyNumberFormat="1" applyFont="1" applyFill="1" applyBorder="1" applyAlignment="1">
      <alignment horizontal="center" vertical="center"/>
    </xf>
    <xf numFmtId="192" fontId="1" fillId="34" borderId="16" xfId="59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top" wrapText="1"/>
    </xf>
    <xf numFmtId="49" fontId="2" fillId="35" borderId="16" xfId="0" applyNumberFormat="1" applyFont="1" applyFill="1" applyBorder="1" applyAlignment="1">
      <alignment horizontal="center" vertical="center"/>
    </xf>
    <xf numFmtId="49" fontId="8" fillId="35" borderId="16" xfId="0" applyNumberFormat="1" applyFont="1" applyFill="1" applyBorder="1" applyAlignment="1">
      <alignment horizontal="center" vertical="center"/>
    </xf>
    <xf numFmtId="49" fontId="8" fillId="35" borderId="16" xfId="0" applyNumberFormat="1" applyFont="1" applyFill="1" applyBorder="1" applyAlignment="1">
      <alignment horizontal="center" vertical="top" shrinkToFit="1"/>
    </xf>
    <xf numFmtId="0" fontId="2" fillId="35" borderId="12" xfId="0" applyFont="1" applyFill="1" applyBorder="1" applyAlignment="1">
      <alignment horizontal="left" vertical="top" wrapTex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top"/>
    </xf>
    <xf numFmtId="49" fontId="8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/>
    </xf>
    <xf numFmtId="192" fontId="1" fillId="35" borderId="10" xfId="59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left" vertical="center"/>
    </xf>
    <xf numFmtId="192" fontId="2" fillId="35" borderId="17" xfId="59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shrinkToFit="1"/>
    </xf>
    <xf numFmtId="0" fontId="8" fillId="35" borderId="12" xfId="0" applyFont="1" applyFill="1" applyBorder="1" applyAlignment="1">
      <alignment horizontal="justify" vertical="top" wrapText="1"/>
    </xf>
    <xf numFmtId="192" fontId="2" fillId="35" borderId="16" xfId="59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justify" vertical="top" wrapText="1"/>
    </xf>
    <xf numFmtId="192" fontId="2" fillId="35" borderId="18" xfId="59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17" xfId="0" applyNumberFormat="1" applyFont="1" applyFill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 vertical="top"/>
    </xf>
    <xf numFmtId="0" fontId="2" fillId="35" borderId="20" xfId="0" applyFont="1" applyFill="1" applyBorder="1" applyAlignment="1">
      <alignment vertical="center"/>
    </xf>
    <xf numFmtId="49" fontId="8" fillId="35" borderId="18" xfId="0" applyNumberFormat="1" applyFont="1" applyFill="1" applyBorder="1" applyAlignment="1">
      <alignment horizontal="center" vertical="top" shrinkToFit="1"/>
    </xf>
    <xf numFmtId="0" fontId="2" fillId="35" borderId="19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192" fontId="2" fillId="35" borderId="10" xfId="59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top" shrinkToFit="1"/>
    </xf>
    <xf numFmtId="49" fontId="2" fillId="35" borderId="17" xfId="0" applyNumberFormat="1" applyFont="1" applyFill="1" applyBorder="1" applyAlignment="1">
      <alignment horizontal="center"/>
    </xf>
    <xf numFmtId="191" fontId="2" fillId="35" borderId="17" xfId="59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justify" vertical="top" wrapText="1"/>
    </xf>
    <xf numFmtId="49" fontId="1" fillId="35" borderId="10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top"/>
    </xf>
    <xf numFmtId="0" fontId="2" fillId="35" borderId="20" xfId="0" applyFont="1" applyFill="1" applyBorder="1" applyAlignment="1">
      <alignment vertical="top"/>
    </xf>
    <xf numFmtId="49" fontId="8" fillId="35" borderId="22" xfId="0" applyNumberFormat="1" applyFont="1" applyFill="1" applyBorder="1" applyAlignment="1">
      <alignment horizontal="center" vertical="top"/>
    </xf>
    <xf numFmtId="49" fontId="2" fillId="35" borderId="23" xfId="0" applyNumberFormat="1" applyFont="1" applyFill="1" applyBorder="1" applyAlignment="1">
      <alignment horizontal="center" vertical="top"/>
    </xf>
    <xf numFmtId="0" fontId="2" fillId="35" borderId="24" xfId="0" applyFont="1" applyFill="1" applyBorder="1" applyAlignment="1">
      <alignment vertical="top"/>
    </xf>
    <xf numFmtId="192" fontId="2" fillId="35" borderId="23" xfId="59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top"/>
    </xf>
    <xf numFmtId="0" fontId="2" fillId="35" borderId="25" xfId="0" applyFont="1" applyFill="1" applyBorder="1" applyAlignment="1">
      <alignment horizontal="justify" vertical="top" wrapText="1"/>
    </xf>
    <xf numFmtId="49" fontId="8" fillId="35" borderId="16" xfId="0" applyNumberFormat="1" applyFont="1" applyFill="1" applyBorder="1" applyAlignment="1">
      <alignment horizontal="center" vertical="top" wrapText="1"/>
    </xf>
    <xf numFmtId="49" fontId="8" fillId="35" borderId="26" xfId="0" applyNumberFormat="1" applyFont="1" applyFill="1" applyBorder="1" applyAlignment="1">
      <alignment horizontal="center" vertical="top"/>
    </xf>
    <xf numFmtId="49" fontId="8" fillId="35" borderId="27" xfId="0" applyNumberFormat="1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justify" vertical="top" wrapText="1"/>
    </xf>
    <xf numFmtId="192" fontId="2" fillId="35" borderId="27" xfId="59" applyNumberFormat="1" applyFont="1" applyFill="1" applyBorder="1" applyAlignment="1">
      <alignment horizontal="center" vertical="center"/>
    </xf>
    <xf numFmtId="192" fontId="1" fillId="35" borderId="15" xfId="59" applyNumberFormat="1" applyFont="1" applyFill="1" applyBorder="1" applyAlignment="1">
      <alignment horizontal="center" vertical="center"/>
    </xf>
    <xf numFmtId="192" fontId="2" fillId="35" borderId="15" xfId="59" applyNumberFormat="1" applyFont="1" applyFill="1" applyBorder="1" applyAlignment="1">
      <alignment horizontal="center" vertical="center"/>
    </xf>
    <xf numFmtId="192" fontId="2" fillId="35" borderId="14" xfId="59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2" fontId="1" fillId="0" borderId="10" xfId="59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/>
    </xf>
    <xf numFmtId="192" fontId="2" fillId="0" borderId="17" xfId="59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vertical="top" wrapText="1"/>
    </xf>
    <xf numFmtId="192" fontId="2" fillId="0" borderId="16" xfId="59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191" fontId="2" fillId="0" borderId="16" xfId="59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top" wrapText="1" shrinkToFit="1"/>
    </xf>
    <xf numFmtId="49" fontId="8" fillId="0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49" fontId="8" fillId="0" borderId="14" xfId="0" applyNumberFormat="1" applyFont="1" applyFill="1" applyBorder="1" applyAlignment="1">
      <alignment horizontal="center" vertical="top"/>
    </xf>
    <xf numFmtId="192" fontId="1" fillId="33" borderId="16" xfId="59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justify" vertical="top" wrapText="1"/>
    </xf>
    <xf numFmtId="49" fontId="2" fillId="33" borderId="29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30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justify" vertical="top" wrapText="1"/>
    </xf>
    <xf numFmtId="49" fontId="2" fillId="33" borderId="30" xfId="0" applyNumberFormat="1" applyFont="1" applyFill="1" applyBorder="1" applyAlignment="1">
      <alignment horizontal="center" vertical="top" shrinkToFi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shrinkToFit="1"/>
    </xf>
    <xf numFmtId="0" fontId="1" fillId="33" borderId="11" xfId="0" applyFont="1" applyFill="1" applyBorder="1" applyAlignment="1">
      <alignment horizontal="justify" vertical="top" wrapText="1"/>
    </xf>
    <xf numFmtId="192" fontId="1" fillId="33" borderId="10" xfId="59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 shrinkToFit="1"/>
    </xf>
    <xf numFmtId="0" fontId="2" fillId="33" borderId="21" xfId="0" applyFont="1" applyFill="1" applyBorder="1" applyAlignment="1">
      <alignment horizontal="justify" vertical="top" wrapText="1"/>
    </xf>
    <xf numFmtId="192" fontId="2" fillId="33" borderId="14" xfId="59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top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justify" vertical="top" wrapText="1"/>
    </xf>
    <xf numFmtId="49" fontId="8" fillId="33" borderId="17" xfId="0" applyNumberFormat="1" applyFont="1" applyFill="1" applyBorder="1" applyAlignment="1">
      <alignment horizontal="center" vertical="top"/>
    </xf>
    <xf numFmtId="49" fontId="8" fillId="33" borderId="32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justify" vertical="top" wrapText="1"/>
    </xf>
    <xf numFmtId="192" fontId="2" fillId="33" borderId="17" xfId="59" applyNumberFormat="1" applyFont="1" applyFill="1" applyBorder="1" applyAlignment="1">
      <alignment horizontal="center" vertical="center" shrinkToFit="1"/>
    </xf>
    <xf numFmtId="0" fontId="2" fillId="35" borderId="12" xfId="0" applyNumberFormat="1" applyFont="1" applyFill="1" applyBorder="1" applyAlignment="1">
      <alignment horizontal="justify" vertical="top" wrapText="1"/>
    </xf>
    <xf numFmtId="187" fontId="2" fillId="35" borderId="0" xfId="59" applyFont="1" applyFill="1" applyAlignment="1">
      <alignment/>
    </xf>
    <xf numFmtId="187" fontId="1" fillId="35" borderId="0" xfId="59" applyFont="1" applyFill="1" applyAlignment="1">
      <alignment/>
    </xf>
    <xf numFmtId="0" fontId="2" fillId="35" borderId="0" xfId="0" applyFont="1" applyFill="1" applyAlignment="1">
      <alignment/>
    </xf>
    <xf numFmtId="187" fontId="4" fillId="35" borderId="0" xfId="59" applyFont="1" applyFill="1" applyAlignment="1">
      <alignment/>
    </xf>
    <xf numFmtId="197" fontId="2" fillId="35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justify" vertical="top" wrapText="1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vertical="top" wrapText="1"/>
    </xf>
    <xf numFmtId="210" fontId="2" fillId="0" borderId="0" xfId="0" applyNumberFormat="1" applyFont="1" applyAlignment="1">
      <alignment/>
    </xf>
    <xf numFmtId="210" fontId="2" fillId="0" borderId="0" xfId="0" applyNumberFormat="1" applyFont="1" applyFill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top"/>
    </xf>
    <xf numFmtId="49" fontId="1" fillId="35" borderId="16" xfId="0" applyNumberFormat="1" applyFont="1" applyFill="1" applyBorder="1" applyAlignment="1">
      <alignment horizontal="center" vertical="top" shrinkToFit="1"/>
    </xf>
    <xf numFmtId="0" fontId="1" fillId="35" borderId="12" xfId="0" applyFont="1" applyFill="1" applyBorder="1" applyAlignment="1">
      <alignment horizontal="left" vertical="top" wrapText="1"/>
    </xf>
    <xf numFmtId="192" fontId="1" fillId="35" borderId="16" xfId="59" applyNumberFormat="1" applyFont="1" applyFill="1" applyBorder="1" applyAlignment="1">
      <alignment horizontal="center" vertical="center" shrinkToFit="1"/>
    </xf>
    <xf numFmtId="192" fontId="2" fillId="35" borderId="16" xfId="59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1" fillId="35" borderId="16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shrinkToFit="1"/>
    </xf>
    <xf numFmtId="0" fontId="2" fillId="35" borderId="10" xfId="0" applyNumberFormat="1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 horizontal="justify" vertical="top" wrapText="1"/>
    </xf>
    <xf numFmtId="49" fontId="8" fillId="35" borderId="29" xfId="0" applyNumberFormat="1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1" fillId="35" borderId="18" xfId="0" applyNumberFormat="1" applyFont="1" applyFill="1" applyBorder="1" applyAlignment="1">
      <alignment horizontal="center" vertical="top"/>
    </xf>
    <xf numFmtId="49" fontId="1" fillId="35" borderId="18" xfId="0" applyNumberFormat="1" applyFont="1" applyFill="1" applyBorder="1" applyAlignment="1">
      <alignment horizontal="center" vertical="top" shrinkToFit="1"/>
    </xf>
    <xf numFmtId="0" fontId="1" fillId="35" borderId="19" xfId="0" applyFont="1" applyFill="1" applyBorder="1" applyAlignment="1">
      <alignment horizontal="left" vertical="top" wrapText="1"/>
    </xf>
    <xf numFmtId="192" fontId="2" fillId="35" borderId="13" xfId="59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top" shrinkToFit="1"/>
    </xf>
    <xf numFmtId="0" fontId="1" fillId="35" borderId="10" xfId="0" applyFont="1" applyFill="1" applyBorder="1" applyAlignment="1">
      <alignment horizontal="left" vertical="top" wrapText="1"/>
    </xf>
    <xf numFmtId="49" fontId="2" fillId="35" borderId="16" xfId="0" applyNumberFormat="1" applyFont="1" applyFill="1" applyBorder="1" applyAlignment="1">
      <alignment horizontal="center" vertical="top" shrinkToFit="1"/>
    </xf>
    <xf numFmtId="0" fontId="2" fillId="35" borderId="12" xfId="0" applyFont="1" applyFill="1" applyBorder="1" applyAlignment="1">
      <alignment horizontal="justify" vertical="center" wrapText="1"/>
    </xf>
    <xf numFmtId="49" fontId="1" fillId="35" borderId="17" xfId="0" applyNumberFormat="1" applyFont="1" applyFill="1" applyBorder="1" applyAlignment="1">
      <alignment horizontal="center" vertical="center" shrinkToFit="1"/>
    </xf>
    <xf numFmtId="0" fontId="1" fillId="35" borderId="20" xfId="0" applyFont="1" applyFill="1" applyBorder="1" applyAlignment="1">
      <alignment horizontal="left" vertical="top" wrapText="1"/>
    </xf>
    <xf numFmtId="49" fontId="8" fillId="35" borderId="30" xfId="0" applyNumberFormat="1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justify" vertical="top" wrapText="1"/>
    </xf>
    <xf numFmtId="49" fontId="8" fillId="35" borderId="14" xfId="0" applyNumberFormat="1" applyFont="1" applyFill="1" applyBorder="1" applyAlignment="1">
      <alignment horizontal="center" vertical="top" shrinkToFit="1"/>
    </xf>
    <xf numFmtId="0" fontId="1" fillId="35" borderId="12" xfId="0" applyFont="1" applyFill="1" applyBorder="1" applyAlignment="1">
      <alignment horizontal="justify" vertical="center" wrapText="1"/>
    </xf>
    <xf numFmtId="49" fontId="8" fillId="35" borderId="30" xfId="0" applyNumberFormat="1" applyFont="1" applyFill="1" applyBorder="1" applyAlignment="1">
      <alignment horizontal="center" vertical="center" wrapText="1"/>
    </xf>
    <xf numFmtId="0" fontId="7" fillId="35" borderId="10" xfId="52" applyNumberFormat="1" applyFont="1" applyFill="1" applyBorder="1" applyAlignment="1" applyProtection="1">
      <alignment wrapText="1"/>
      <protection hidden="1"/>
    </xf>
    <xf numFmtId="49" fontId="8" fillId="35" borderId="18" xfId="0" applyNumberFormat="1" applyFont="1" applyFill="1" applyBorder="1" applyAlignment="1">
      <alignment horizontal="center" vertical="center" shrinkToFit="1"/>
    </xf>
    <xf numFmtId="49" fontId="10" fillId="35" borderId="16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top" shrinkToFit="1"/>
    </xf>
    <xf numFmtId="0" fontId="1" fillId="35" borderId="11" xfId="0" applyFont="1" applyFill="1" applyBorder="1" applyAlignment="1">
      <alignment horizontal="justify" vertical="top" wrapText="1"/>
    </xf>
    <xf numFmtId="192" fontId="1" fillId="35" borderId="10" xfId="59" applyNumberFormat="1" applyFont="1" applyFill="1" applyBorder="1" applyAlignment="1">
      <alignment horizontal="center" vertical="center" shrinkToFit="1"/>
    </xf>
    <xf numFmtId="192" fontId="2" fillId="35" borderId="14" xfId="59" applyNumberFormat="1" applyFont="1" applyFill="1" applyBorder="1" applyAlignment="1">
      <alignment horizontal="center" vertical="center" shrinkToFit="1"/>
    </xf>
    <xf numFmtId="49" fontId="1" fillId="35" borderId="16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justify" vertical="top" wrapText="1"/>
    </xf>
    <xf numFmtId="192" fontId="1" fillId="35" borderId="16" xfId="59" applyNumberFormat="1" applyFont="1" applyFill="1" applyBorder="1" applyAlignment="1">
      <alignment horizontal="center" vertical="center"/>
    </xf>
    <xf numFmtId="192" fontId="1" fillId="35" borderId="18" xfId="59" applyNumberFormat="1" applyFont="1" applyFill="1" applyBorder="1" applyAlignment="1">
      <alignment horizontal="right" vertical="center"/>
    </xf>
    <xf numFmtId="49" fontId="8" fillId="35" borderId="13" xfId="0" applyNumberFormat="1" applyFont="1" applyFill="1" applyBorder="1" applyAlignment="1">
      <alignment horizontal="center" vertical="top"/>
    </xf>
    <xf numFmtId="49" fontId="2" fillId="35" borderId="18" xfId="0" applyNumberFormat="1" applyFont="1" applyFill="1" applyBorder="1" applyAlignment="1">
      <alignment horizontal="center" vertical="top" shrinkToFit="1"/>
    </xf>
    <xf numFmtId="0" fontId="2" fillId="35" borderId="19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3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center" wrapText="1" shrinkToFit="1"/>
    </xf>
    <xf numFmtId="49" fontId="1" fillId="35" borderId="11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shrinkToFit="1"/>
    </xf>
    <xf numFmtId="49" fontId="1" fillId="34" borderId="11" xfId="0" applyNumberFormat="1" applyFont="1" applyFill="1" applyBorder="1" applyAlignment="1">
      <alignment horizontal="center" shrinkToFit="1"/>
    </xf>
    <xf numFmtId="49" fontId="1" fillId="34" borderId="10" xfId="0" applyNumberFormat="1" applyFont="1" applyFill="1" applyBorder="1" applyAlignment="1">
      <alignment horizontal="center" vertical="top" wrapText="1" shrinkToFit="1"/>
    </xf>
    <xf numFmtId="49" fontId="1" fillId="34" borderId="11" xfId="0" applyNumberFormat="1" applyFont="1" applyFill="1" applyBorder="1" applyAlignment="1">
      <alignment horizontal="center" vertical="top" wrapText="1" shrinkToFit="1"/>
    </xf>
    <xf numFmtId="49" fontId="1" fillId="34" borderId="10" xfId="0" applyNumberFormat="1" applyFont="1" applyFill="1" applyBorder="1" applyAlignment="1">
      <alignment horizontal="center" wrapText="1" shrinkToFit="1"/>
    </xf>
    <xf numFmtId="49" fontId="1" fillId="34" borderId="11" xfId="0" applyNumberFormat="1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35" borderId="11" xfId="0" applyNumberFormat="1" applyFont="1" applyFill="1" applyBorder="1" applyAlignment="1">
      <alignment horizontal="center" vertical="top"/>
    </xf>
    <xf numFmtId="49" fontId="1" fillId="35" borderId="31" xfId="0" applyNumberFormat="1" applyFont="1" applyFill="1" applyBorder="1" applyAlignment="1">
      <alignment horizontal="center" vertical="top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49" fontId="1" fillId="34" borderId="11" xfId="0" applyNumberFormat="1" applyFont="1" applyFill="1" applyBorder="1" applyAlignment="1">
      <alignment horizontal="center" vertical="center" wrapText="1" shrinkToFit="1"/>
    </xf>
    <xf numFmtId="0" fontId="1" fillId="35" borderId="3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34" borderId="16" xfId="0" applyNumberFormat="1" applyFont="1" applyFill="1" applyBorder="1" applyAlignment="1">
      <alignment horizontal="center" vertical="center" wrapText="1" shrinkToFit="1"/>
    </xf>
    <xf numFmtId="49" fontId="1" fillId="34" borderId="12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top" shrinkToFit="1"/>
    </xf>
    <xf numFmtId="49" fontId="1" fillId="35" borderId="31" xfId="0" applyNumberFormat="1" applyFont="1" applyFill="1" applyBorder="1" applyAlignment="1">
      <alignment horizontal="center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3"/>
  <sheetViews>
    <sheetView tabSelected="1" zoomScale="110" zoomScaleNormal="110" zoomScalePageLayoutView="0" workbookViewId="0" topLeftCell="A191">
      <selection activeCell="B182" sqref="B182:C182"/>
    </sheetView>
  </sheetViews>
  <sheetFormatPr defaultColWidth="9.140625" defaultRowHeight="12.75"/>
  <cols>
    <col min="1" max="1" width="11.7109375" style="2" customWidth="1"/>
    <col min="2" max="2" width="17.140625" style="5" customWidth="1"/>
    <col min="3" max="3" width="69.57421875" style="2" customWidth="1"/>
    <col min="4" max="4" width="13.28125" style="13" customWidth="1"/>
    <col min="5" max="5" width="15.8515625" style="8" hidden="1" customWidth="1"/>
    <col min="6" max="6" width="21.28125" style="10" hidden="1" customWidth="1"/>
    <col min="7" max="7" width="15.57421875" style="7" hidden="1" customWidth="1"/>
    <col min="8" max="8" width="16.28125" style="31" hidden="1" customWidth="1"/>
    <col min="9" max="9" width="12.00390625" style="2" hidden="1" customWidth="1"/>
    <col min="10" max="10" width="0" style="2" hidden="1" customWidth="1"/>
    <col min="11" max="11" width="9.421875" style="2" hidden="1" customWidth="1"/>
    <col min="12" max="12" width="9.140625" style="2" customWidth="1"/>
    <col min="13" max="13" width="16.00390625" style="2" customWidth="1"/>
    <col min="14" max="14" width="16.421875" style="2" customWidth="1"/>
    <col min="15" max="16384" width="9.140625" style="2" customWidth="1"/>
  </cols>
  <sheetData>
    <row r="1" spans="2:5" ht="12.75">
      <c r="B1" s="11"/>
      <c r="C1" s="30"/>
      <c r="D1" s="42" t="s">
        <v>137</v>
      </c>
      <c r="E1" s="29"/>
    </row>
    <row r="2" spans="2:6" ht="12.75">
      <c r="B2" s="11"/>
      <c r="C2" s="30"/>
      <c r="D2" s="42" t="s">
        <v>49</v>
      </c>
      <c r="E2" s="52"/>
      <c r="F2" s="52"/>
    </row>
    <row r="3" spans="2:6" ht="12.75">
      <c r="B3" s="11"/>
      <c r="C3" s="30"/>
      <c r="D3" s="42" t="s">
        <v>136</v>
      </c>
      <c r="E3" s="52"/>
      <c r="F3" s="52"/>
    </row>
    <row r="4" spans="2:6" ht="12.75">
      <c r="B4" s="11"/>
      <c r="C4" s="30"/>
      <c r="D4" s="42" t="s">
        <v>239</v>
      </c>
      <c r="E4" s="52"/>
      <c r="F4" s="52"/>
    </row>
    <row r="5" spans="2:5" ht="10.5" customHeight="1">
      <c r="B5" s="11"/>
      <c r="C5" s="30"/>
      <c r="D5" s="42"/>
      <c r="E5" s="29"/>
    </row>
    <row r="6" spans="1:4" ht="12.75">
      <c r="A6" s="289" t="s">
        <v>48</v>
      </c>
      <c r="B6" s="289"/>
      <c r="C6" s="289"/>
      <c r="D6" s="289"/>
    </row>
    <row r="7" spans="1:4" ht="18" customHeight="1">
      <c r="A7" s="289" t="s">
        <v>238</v>
      </c>
      <c r="B7" s="289"/>
      <c r="C7" s="289"/>
      <c r="D7" s="289"/>
    </row>
    <row r="8" spans="2:3" ht="7.5" customHeight="1">
      <c r="B8" s="11"/>
      <c r="C8" s="1"/>
    </row>
    <row r="9" spans="1:14" ht="17.25" customHeight="1">
      <c r="A9" s="54" t="s">
        <v>6</v>
      </c>
      <c r="B9" s="290" t="s">
        <v>0</v>
      </c>
      <c r="C9" s="291" t="s">
        <v>1</v>
      </c>
      <c r="D9" s="43" t="s">
        <v>2</v>
      </c>
      <c r="N9" s="88"/>
    </row>
    <row r="10" spans="1:4" ht="10.5" customHeight="1">
      <c r="A10" s="55" t="s">
        <v>7</v>
      </c>
      <c r="B10" s="290"/>
      <c r="C10" s="291"/>
      <c r="D10" s="44"/>
    </row>
    <row r="11" spans="1:4" ht="11.25" customHeight="1">
      <c r="A11" s="56" t="s">
        <v>8</v>
      </c>
      <c r="B11" s="290"/>
      <c r="C11" s="291"/>
      <c r="D11" s="45" t="s">
        <v>3</v>
      </c>
    </row>
    <row r="12" spans="1:4" ht="12.75">
      <c r="A12" s="26">
        <v>1</v>
      </c>
      <c r="B12" s="25">
        <v>2</v>
      </c>
      <c r="C12" s="40">
        <v>3</v>
      </c>
      <c r="D12" s="46">
        <v>4</v>
      </c>
    </row>
    <row r="13" spans="1:11" ht="12.75">
      <c r="A13" s="136" t="s">
        <v>64</v>
      </c>
      <c r="B13" s="292" t="s">
        <v>67</v>
      </c>
      <c r="C13" s="293"/>
      <c r="D13" s="137">
        <f>SUM(D14)</f>
        <v>4</v>
      </c>
      <c r="K13" s="76">
        <v>86.4</v>
      </c>
    </row>
    <row r="14" spans="1:11" s="12" customFormat="1" ht="15">
      <c r="A14" s="138"/>
      <c r="B14" s="139" t="s">
        <v>19</v>
      </c>
      <c r="C14" s="140" t="s">
        <v>5</v>
      </c>
      <c r="D14" s="141">
        <f>SUM(D15:D16)</f>
        <v>4</v>
      </c>
      <c r="E14" s="61" t="e">
        <f>D16+D23+D27+D50+#REF!+#REF!+D108+#REF!+#REF!+D156+D162+D172+D192+#REF!+D77</f>
        <v>#REF!</v>
      </c>
      <c r="F14" s="64">
        <v>101</v>
      </c>
      <c r="G14" s="65">
        <f>D139</f>
        <v>83123.6</v>
      </c>
      <c r="H14" s="32">
        <v>67687.3</v>
      </c>
      <c r="I14" s="69">
        <f>G14-H14</f>
        <v>15436.300000000003</v>
      </c>
      <c r="K14" s="77"/>
    </row>
    <row r="15" spans="1:11" s="12" customFormat="1" ht="24" hidden="1">
      <c r="A15" s="129" t="s">
        <v>64</v>
      </c>
      <c r="B15" s="142" t="s">
        <v>69</v>
      </c>
      <c r="C15" s="143" t="s">
        <v>68</v>
      </c>
      <c r="D15" s="144"/>
      <c r="E15" s="19"/>
      <c r="F15" s="64"/>
      <c r="H15" s="32"/>
      <c r="I15" s="69">
        <f aca="true" t="shared" si="0" ref="I15:I28">G15-H15</f>
        <v>0</v>
      </c>
      <c r="K15" s="77"/>
    </row>
    <row r="16" spans="1:14" s="12" customFormat="1" ht="38.25">
      <c r="A16" s="145" t="s">
        <v>64</v>
      </c>
      <c r="B16" s="145" t="s">
        <v>97</v>
      </c>
      <c r="C16" s="146" t="s">
        <v>16</v>
      </c>
      <c r="D16" s="147">
        <v>4</v>
      </c>
      <c r="E16" s="19"/>
      <c r="F16" s="64">
        <v>103</v>
      </c>
      <c r="G16" s="65">
        <f>D95</f>
        <v>4520.6</v>
      </c>
      <c r="H16" s="32">
        <v>4039.4</v>
      </c>
      <c r="I16" s="69">
        <f t="shared" si="0"/>
        <v>481.2000000000003</v>
      </c>
      <c r="K16" s="77"/>
      <c r="N16" s="85"/>
    </row>
    <row r="17" spans="1:14" ht="15">
      <c r="A17" s="136" t="s">
        <v>22</v>
      </c>
      <c r="B17" s="292" t="s">
        <v>46</v>
      </c>
      <c r="C17" s="293"/>
      <c r="D17" s="137">
        <f>SUM(D18)</f>
        <v>704.8000000000001</v>
      </c>
      <c r="F17" s="63">
        <v>105</v>
      </c>
      <c r="G17" s="70">
        <f>D145</f>
        <v>12598.499999999998</v>
      </c>
      <c r="H17" s="31">
        <v>12146.3</v>
      </c>
      <c r="I17" s="69">
        <f t="shared" si="0"/>
        <v>452.1999999999989</v>
      </c>
      <c r="K17" s="76">
        <v>2696.8</v>
      </c>
      <c r="N17" s="241"/>
    </row>
    <row r="18" spans="1:14" s="12" customFormat="1" ht="15">
      <c r="A18" s="138"/>
      <c r="B18" s="139" t="s">
        <v>19</v>
      </c>
      <c r="C18" s="140" t="s">
        <v>5</v>
      </c>
      <c r="D18" s="141">
        <f>SUM(D19:D25)</f>
        <v>704.8000000000001</v>
      </c>
      <c r="E18" s="19"/>
      <c r="F18" s="64">
        <v>108</v>
      </c>
      <c r="G18" s="65">
        <f>D105+D151</f>
        <v>3329.8</v>
      </c>
      <c r="H18" s="32">
        <v>2488.8</v>
      </c>
      <c r="I18" s="69">
        <f t="shared" si="0"/>
        <v>841</v>
      </c>
      <c r="K18" s="77"/>
      <c r="N18" s="85"/>
    </row>
    <row r="19" spans="1:14" s="12" customFormat="1" ht="18" customHeight="1">
      <c r="A19" s="130" t="s">
        <v>22</v>
      </c>
      <c r="B19" s="133" t="s">
        <v>74</v>
      </c>
      <c r="C19" s="143" t="s">
        <v>70</v>
      </c>
      <c r="D19" s="144">
        <v>315.1</v>
      </c>
      <c r="E19" s="19"/>
      <c r="F19" s="64">
        <v>109</v>
      </c>
      <c r="G19" s="68" t="e">
        <f>#REF!</f>
        <v>#REF!</v>
      </c>
      <c r="H19" s="75">
        <f>8/1000</f>
        <v>0.008</v>
      </c>
      <c r="I19" s="69" t="e">
        <f t="shared" si="0"/>
        <v>#REF!</v>
      </c>
      <c r="K19" s="77"/>
      <c r="M19" s="242"/>
      <c r="N19" s="85"/>
    </row>
    <row r="20" spans="1:14" s="12" customFormat="1" ht="18" customHeight="1">
      <c r="A20" s="130" t="s">
        <v>22</v>
      </c>
      <c r="B20" s="133" t="s">
        <v>75</v>
      </c>
      <c r="C20" s="143" t="s">
        <v>71</v>
      </c>
      <c r="D20" s="144"/>
      <c r="E20" s="19"/>
      <c r="F20" s="64">
        <v>111</v>
      </c>
      <c r="G20" s="71" t="e">
        <f>#REF!+D121+D122+D123</f>
        <v>#REF!</v>
      </c>
      <c r="H20" s="32">
        <v>3325.7</v>
      </c>
      <c r="I20" s="69" t="e">
        <f t="shared" si="0"/>
        <v>#REF!</v>
      </c>
      <c r="K20" s="77"/>
      <c r="N20" s="65"/>
    </row>
    <row r="21" spans="1:14" s="12" customFormat="1" ht="15">
      <c r="A21" s="130" t="s">
        <v>22</v>
      </c>
      <c r="B21" s="133" t="s">
        <v>76</v>
      </c>
      <c r="C21" s="143" t="s">
        <v>72</v>
      </c>
      <c r="D21" s="144">
        <v>156.1</v>
      </c>
      <c r="E21" s="19"/>
      <c r="F21" s="64">
        <v>112</v>
      </c>
      <c r="G21" s="65">
        <f>D18-D23</f>
        <v>689.8000000000001</v>
      </c>
      <c r="H21" s="32">
        <v>2206.7</v>
      </c>
      <c r="I21" s="69">
        <f t="shared" si="0"/>
        <v>-1516.8999999999996</v>
      </c>
      <c r="K21" s="77"/>
      <c r="N21" s="65"/>
    </row>
    <row r="22" spans="1:14" s="12" customFormat="1" ht="15">
      <c r="A22" s="130" t="s">
        <v>22</v>
      </c>
      <c r="B22" s="133" t="s">
        <v>77</v>
      </c>
      <c r="C22" s="143" t="s">
        <v>73</v>
      </c>
      <c r="D22" s="144">
        <v>218.6</v>
      </c>
      <c r="E22" s="19"/>
      <c r="F22" s="64">
        <v>113</v>
      </c>
      <c r="G22" s="71" t="e">
        <f>#REF!+D75</f>
        <v>#REF!</v>
      </c>
      <c r="H22" s="32">
        <v>12</v>
      </c>
      <c r="I22" s="69" t="e">
        <f t="shared" si="0"/>
        <v>#REF!</v>
      </c>
      <c r="K22" s="77"/>
      <c r="N22" s="65"/>
    </row>
    <row r="23" spans="1:14" s="12" customFormat="1" ht="24">
      <c r="A23" s="130" t="s">
        <v>22</v>
      </c>
      <c r="B23" s="133" t="s">
        <v>111</v>
      </c>
      <c r="C23" s="143" t="s">
        <v>110</v>
      </c>
      <c r="D23" s="144">
        <v>15</v>
      </c>
      <c r="E23" s="19"/>
      <c r="F23" s="64">
        <v>114</v>
      </c>
      <c r="G23" s="71" t="e">
        <f>#REF!+D125+#REF!</f>
        <v>#REF!</v>
      </c>
      <c r="H23" s="32">
        <v>1973.2</v>
      </c>
      <c r="I23" s="69" t="e">
        <f t="shared" si="0"/>
        <v>#REF!</v>
      </c>
      <c r="K23" s="77"/>
      <c r="N23" s="65"/>
    </row>
    <row r="24" spans="1:11" s="12" customFormat="1" ht="24" hidden="1">
      <c r="A24" s="98" t="s">
        <v>22</v>
      </c>
      <c r="B24" s="99" t="s">
        <v>79</v>
      </c>
      <c r="C24" s="93" t="s">
        <v>78</v>
      </c>
      <c r="D24" s="144"/>
      <c r="E24" s="19"/>
      <c r="F24" s="64"/>
      <c r="H24" s="32"/>
      <c r="I24" s="69">
        <f t="shared" si="0"/>
        <v>0</v>
      </c>
      <c r="K24" s="77"/>
    </row>
    <row r="25" spans="1:11" s="12" customFormat="1" ht="25.5" hidden="1">
      <c r="A25" s="95" t="s">
        <v>22</v>
      </c>
      <c r="B25" s="95" t="s">
        <v>97</v>
      </c>
      <c r="C25" s="96" t="s">
        <v>16</v>
      </c>
      <c r="D25" s="147"/>
      <c r="E25" s="19"/>
      <c r="F25" s="64"/>
      <c r="H25" s="32"/>
      <c r="I25" s="69">
        <f t="shared" si="0"/>
        <v>0</v>
      </c>
      <c r="K25" s="77"/>
    </row>
    <row r="26" spans="1:14" s="4" customFormat="1" ht="15">
      <c r="A26" s="148" t="s">
        <v>23</v>
      </c>
      <c r="B26" s="312" t="s">
        <v>117</v>
      </c>
      <c r="C26" s="313"/>
      <c r="D26" s="137">
        <f>SUM(D27)</f>
        <v>908.4</v>
      </c>
      <c r="E26" s="10">
        <v>706.5</v>
      </c>
      <c r="F26" s="63">
        <v>116</v>
      </c>
      <c r="G26" s="72" t="e">
        <f>D16+D23+D27+D50+D77+#REF!+#REF!+D108+#REF!+#REF!+D156+D162+D173+D193+#REF!</f>
        <v>#REF!</v>
      </c>
      <c r="H26" s="31">
        <v>2605.2</v>
      </c>
      <c r="I26" s="69" t="e">
        <f t="shared" si="0"/>
        <v>#REF!</v>
      </c>
      <c r="K26" s="78">
        <v>1060.955</v>
      </c>
      <c r="N26" s="86"/>
    </row>
    <row r="27" spans="1:11" s="6" customFormat="1" ht="15">
      <c r="A27" s="149"/>
      <c r="B27" s="150" t="s">
        <v>19</v>
      </c>
      <c r="C27" s="151" t="s">
        <v>5</v>
      </c>
      <c r="D27" s="141">
        <f>SUM(D28:D30)</f>
        <v>908.4</v>
      </c>
      <c r="E27" s="10"/>
      <c r="F27" s="63">
        <v>117</v>
      </c>
      <c r="G27" s="66">
        <v>-81.7</v>
      </c>
      <c r="H27" s="38">
        <v>-81.7</v>
      </c>
      <c r="I27" s="69">
        <f t="shared" si="0"/>
        <v>0</v>
      </c>
      <c r="K27" s="79"/>
    </row>
    <row r="28" spans="1:11" ht="25.5">
      <c r="A28" s="134" t="s">
        <v>23</v>
      </c>
      <c r="B28" s="131" t="s">
        <v>96</v>
      </c>
      <c r="C28" s="132" t="s">
        <v>24</v>
      </c>
      <c r="D28" s="144">
        <v>816</v>
      </c>
      <c r="F28" s="63"/>
      <c r="G28" s="62" t="e">
        <f>SUM(G14:G27)</f>
        <v>#REF!</v>
      </c>
      <c r="H28" s="31">
        <f>SUM(H14:H27)</f>
        <v>96402.908</v>
      </c>
      <c r="I28" s="69" t="e">
        <f t="shared" si="0"/>
        <v>#REF!</v>
      </c>
      <c r="K28" s="76"/>
    </row>
    <row r="29" spans="1:11" ht="29.25" customHeight="1">
      <c r="A29" s="134" t="s">
        <v>23</v>
      </c>
      <c r="B29" s="152" t="s">
        <v>168</v>
      </c>
      <c r="C29" s="153" t="s">
        <v>169</v>
      </c>
      <c r="D29" s="147"/>
      <c r="F29" s="63"/>
      <c r="K29" s="76"/>
    </row>
    <row r="30" spans="1:11" ht="38.25">
      <c r="A30" s="154" t="s">
        <v>23</v>
      </c>
      <c r="B30" s="154" t="s">
        <v>97</v>
      </c>
      <c r="C30" s="146" t="s">
        <v>16</v>
      </c>
      <c r="D30" s="155">
        <v>92.4</v>
      </c>
      <c r="F30" s="63"/>
      <c r="K30" s="76"/>
    </row>
    <row r="31" spans="1:11" s="15" customFormat="1" ht="27.75" customHeight="1" hidden="1">
      <c r="A31" s="110" t="s">
        <v>93</v>
      </c>
      <c r="B31" s="314" t="s">
        <v>114</v>
      </c>
      <c r="C31" s="315"/>
      <c r="D31" s="91">
        <f>SUM(D32)</f>
        <v>0</v>
      </c>
      <c r="E31" s="21"/>
      <c r="F31" s="67"/>
      <c r="G31" s="16"/>
      <c r="H31" s="37"/>
      <c r="K31" s="80"/>
    </row>
    <row r="32" spans="1:11" s="6" customFormat="1" ht="14.25" hidden="1">
      <c r="A32" s="101"/>
      <c r="B32" s="102" t="s">
        <v>19</v>
      </c>
      <c r="C32" s="111" t="s">
        <v>5</v>
      </c>
      <c r="D32" s="109">
        <f>SUM(D33:D33)</f>
        <v>0</v>
      </c>
      <c r="E32" s="10"/>
      <c r="F32" s="63"/>
      <c r="H32" s="34"/>
      <c r="K32" s="79"/>
    </row>
    <row r="33" spans="1:11" s="7" customFormat="1" ht="38.25" hidden="1">
      <c r="A33" s="108" t="s">
        <v>93</v>
      </c>
      <c r="B33" s="106" t="s">
        <v>95</v>
      </c>
      <c r="C33" s="107" t="s">
        <v>123</v>
      </c>
      <c r="D33" s="109">
        <v>0</v>
      </c>
      <c r="E33" s="8"/>
      <c r="F33" s="63"/>
      <c r="H33" s="38"/>
      <c r="K33" s="9"/>
    </row>
    <row r="34" spans="1:11" s="7" customFormat="1" ht="27" customHeight="1" hidden="1">
      <c r="A34" s="156" t="s">
        <v>93</v>
      </c>
      <c r="B34" s="294" t="s">
        <v>114</v>
      </c>
      <c r="C34" s="295"/>
      <c r="D34" s="137">
        <f>SUM(D35)</f>
        <v>0</v>
      </c>
      <c r="E34" s="8"/>
      <c r="F34" s="63"/>
      <c r="H34" s="38"/>
      <c r="K34" s="9"/>
    </row>
    <row r="35" spans="1:11" s="7" customFormat="1" ht="15" hidden="1">
      <c r="A35" s="135"/>
      <c r="B35" s="157" t="s">
        <v>19</v>
      </c>
      <c r="C35" s="158" t="s">
        <v>5</v>
      </c>
      <c r="D35" s="155">
        <f>SUM(D36)</f>
        <v>0</v>
      </c>
      <c r="E35" s="8"/>
      <c r="F35" s="63"/>
      <c r="H35" s="38"/>
      <c r="K35" s="9"/>
    </row>
    <row r="36" spans="1:11" s="7" customFormat="1" ht="42.75" customHeight="1" hidden="1">
      <c r="A36" s="135" t="s">
        <v>93</v>
      </c>
      <c r="B36" s="159" t="s">
        <v>95</v>
      </c>
      <c r="C36" s="202" t="s">
        <v>188</v>
      </c>
      <c r="D36" s="155"/>
      <c r="E36" s="8"/>
      <c r="F36" s="63"/>
      <c r="H36" s="38"/>
      <c r="K36" s="9"/>
    </row>
    <row r="37" spans="1:11" ht="15" customHeight="1">
      <c r="A37" s="148" t="s">
        <v>232</v>
      </c>
      <c r="B37" s="292" t="s">
        <v>233</v>
      </c>
      <c r="C37" s="293"/>
      <c r="D37" s="155">
        <f>D38</f>
        <v>344823.10000000003</v>
      </c>
      <c r="F37" s="63"/>
      <c r="K37" s="76"/>
    </row>
    <row r="38" spans="1:11" ht="12.75">
      <c r="A38" s="284"/>
      <c r="B38" s="285" t="s">
        <v>18</v>
      </c>
      <c r="C38" s="286" t="s">
        <v>17</v>
      </c>
      <c r="D38" s="155">
        <f>D42+D39+D46</f>
        <v>344823.10000000003</v>
      </c>
      <c r="F38" s="63"/>
      <c r="K38" s="76"/>
    </row>
    <row r="39" spans="1:11" ht="25.5">
      <c r="A39" s="148" t="s">
        <v>232</v>
      </c>
      <c r="B39" s="262" t="s">
        <v>158</v>
      </c>
      <c r="C39" s="263" t="s">
        <v>15</v>
      </c>
      <c r="D39" s="155">
        <f>D40+D41</f>
        <v>366.8</v>
      </c>
      <c r="F39" s="63"/>
      <c r="K39" s="76"/>
    </row>
    <row r="40" spans="1:11" ht="41.25" customHeight="1">
      <c r="A40" s="249" t="s">
        <v>232</v>
      </c>
      <c r="B40" s="248" t="s">
        <v>242</v>
      </c>
      <c r="C40" s="128" t="s">
        <v>241</v>
      </c>
      <c r="D40" s="155">
        <v>317</v>
      </c>
      <c r="F40" s="63"/>
      <c r="K40" s="76"/>
    </row>
    <row r="41" spans="1:11" ht="28.5" customHeight="1">
      <c r="A41" s="130" t="s">
        <v>232</v>
      </c>
      <c r="B41" s="133" t="s">
        <v>247</v>
      </c>
      <c r="C41" s="261" t="s">
        <v>249</v>
      </c>
      <c r="D41" s="155">
        <v>49.8</v>
      </c>
      <c r="F41" s="63"/>
      <c r="K41" s="76"/>
    </row>
    <row r="42" spans="1:11" ht="25.5">
      <c r="A42" s="249" t="s">
        <v>232</v>
      </c>
      <c r="B42" s="280" t="s">
        <v>160</v>
      </c>
      <c r="C42" s="245" t="s">
        <v>10</v>
      </c>
      <c r="D42" s="155">
        <f>D43+D44+D45</f>
        <v>344088.4</v>
      </c>
      <c r="F42" s="63"/>
      <c r="K42" s="76"/>
    </row>
    <row r="43" spans="1:11" ht="61.5" customHeight="1">
      <c r="A43" s="148" t="s">
        <v>232</v>
      </c>
      <c r="B43" s="268" t="s">
        <v>234</v>
      </c>
      <c r="C43" s="269" t="s">
        <v>235</v>
      </c>
      <c r="D43" s="155">
        <v>6190.6</v>
      </c>
      <c r="F43" s="63"/>
      <c r="K43" s="76"/>
    </row>
    <row r="44" spans="1:11" ht="25.5">
      <c r="A44" s="134" t="s">
        <v>232</v>
      </c>
      <c r="B44" s="131" t="s">
        <v>161</v>
      </c>
      <c r="C44" s="132" t="s">
        <v>12</v>
      </c>
      <c r="D44" s="155">
        <v>20430.4</v>
      </c>
      <c r="F44" s="63"/>
      <c r="K44" s="76"/>
    </row>
    <row r="45" spans="1:11" ht="15">
      <c r="A45" s="154" t="s">
        <v>232</v>
      </c>
      <c r="B45" s="274" t="s">
        <v>163</v>
      </c>
      <c r="C45" s="153" t="s">
        <v>13</v>
      </c>
      <c r="D45" s="260">
        <v>317467.4</v>
      </c>
      <c r="F45" s="63"/>
      <c r="K45" s="76"/>
    </row>
    <row r="46" spans="1:11" ht="15">
      <c r="A46" s="275" t="s">
        <v>232</v>
      </c>
      <c r="B46" s="276" t="s">
        <v>258</v>
      </c>
      <c r="C46" s="277" t="s">
        <v>181</v>
      </c>
      <c r="D46" s="278">
        <f>D47</f>
        <v>367.9</v>
      </c>
      <c r="F46" s="63"/>
      <c r="K46" s="76"/>
    </row>
    <row r="47" spans="1:11" ht="25.5">
      <c r="A47" s="154" t="s">
        <v>232</v>
      </c>
      <c r="B47" s="270" t="s">
        <v>257</v>
      </c>
      <c r="C47" s="255" t="s">
        <v>183</v>
      </c>
      <c r="D47" s="279">
        <v>367.9</v>
      </c>
      <c r="F47" s="63"/>
      <c r="K47" s="76"/>
    </row>
    <row r="48" spans="1:11" ht="17.25" customHeight="1">
      <c r="A48" s="148" t="s">
        <v>44</v>
      </c>
      <c r="B48" s="293" t="s">
        <v>118</v>
      </c>
      <c r="C48" s="316"/>
      <c r="D48" s="137">
        <f>SUM(D49+D52)</f>
        <v>82508.1</v>
      </c>
      <c r="E48" s="8">
        <v>409828.4</v>
      </c>
      <c r="F48" s="63"/>
      <c r="K48" s="76">
        <v>584556.018</v>
      </c>
    </row>
    <row r="49" spans="1:11" ht="15">
      <c r="A49" s="160"/>
      <c r="B49" s="150" t="s">
        <v>19</v>
      </c>
      <c r="C49" s="151" t="s">
        <v>5</v>
      </c>
      <c r="D49" s="161">
        <f>SUM(D50:D51)</f>
        <v>10</v>
      </c>
      <c r="F49" s="63"/>
      <c r="K49" s="76"/>
    </row>
    <row r="50" spans="1:11" ht="25.5">
      <c r="A50" s="134" t="s">
        <v>44</v>
      </c>
      <c r="B50" s="134" t="s">
        <v>97</v>
      </c>
      <c r="C50" s="162" t="s">
        <v>16</v>
      </c>
      <c r="D50" s="144">
        <v>10</v>
      </c>
      <c r="F50" s="63"/>
      <c r="K50" s="76"/>
    </row>
    <row r="51" spans="1:11" ht="15" hidden="1">
      <c r="A51" s="57" t="s">
        <v>44</v>
      </c>
      <c r="B51" s="53" t="s">
        <v>98</v>
      </c>
      <c r="C51" s="41" t="s">
        <v>54</v>
      </c>
      <c r="D51" s="60">
        <v>0</v>
      </c>
      <c r="K51" s="76"/>
    </row>
    <row r="52" spans="1:11" ht="15">
      <c r="A52" s="243"/>
      <c r="B52" s="244" t="s">
        <v>18</v>
      </c>
      <c r="C52" s="271" t="s">
        <v>17</v>
      </c>
      <c r="D52" s="246">
        <f>SUM(D53+D55+D62+D71+D72+D67+D69)</f>
        <v>82498.1</v>
      </c>
      <c r="E52" s="10"/>
      <c r="K52" s="76"/>
    </row>
    <row r="53" spans="1:11" ht="25.5">
      <c r="A53" s="243" t="s">
        <v>44</v>
      </c>
      <c r="B53" s="244" t="s">
        <v>159</v>
      </c>
      <c r="C53" s="245" t="s">
        <v>14</v>
      </c>
      <c r="D53" s="246">
        <f>SUM(D54:D54)</f>
        <v>54733.6</v>
      </c>
      <c r="K53" s="76"/>
    </row>
    <row r="54" spans="1:11" ht="25.5">
      <c r="A54" s="130" t="s">
        <v>44</v>
      </c>
      <c r="B54" s="133" t="s">
        <v>156</v>
      </c>
      <c r="C54" s="132" t="s">
        <v>9</v>
      </c>
      <c r="D54" s="247">
        <v>54733.6</v>
      </c>
      <c r="K54" s="76"/>
    </row>
    <row r="55" spans="1:11" ht="31.5" customHeight="1">
      <c r="A55" s="243" t="s">
        <v>44</v>
      </c>
      <c r="B55" s="244" t="s">
        <v>158</v>
      </c>
      <c r="C55" s="245" t="s">
        <v>15</v>
      </c>
      <c r="D55" s="246">
        <f>SUM(D56:D61)</f>
        <v>19045.3</v>
      </c>
      <c r="K55" s="76"/>
    </row>
    <row r="56" spans="1:11" ht="31.5" customHeight="1" hidden="1">
      <c r="A56" s="207" t="s">
        <v>44</v>
      </c>
      <c r="B56" s="207" t="s">
        <v>171</v>
      </c>
      <c r="C56" s="208" t="s">
        <v>170</v>
      </c>
      <c r="D56" s="206"/>
      <c r="K56" s="76"/>
    </row>
    <row r="57" spans="1:11" ht="60.75" customHeight="1" hidden="1">
      <c r="A57" s="207" t="s">
        <v>44</v>
      </c>
      <c r="B57" s="209" t="s">
        <v>175</v>
      </c>
      <c r="C57" s="210" t="s">
        <v>172</v>
      </c>
      <c r="D57" s="206"/>
      <c r="K57" s="76"/>
    </row>
    <row r="58" spans="1:11" ht="43.5" customHeight="1" hidden="1">
      <c r="A58" s="89" t="s">
        <v>44</v>
      </c>
      <c r="B58" s="211" t="s">
        <v>176</v>
      </c>
      <c r="C58" s="212" t="s">
        <v>173</v>
      </c>
      <c r="D58" s="206"/>
      <c r="K58" s="76"/>
    </row>
    <row r="59" spans="1:11" ht="21" customHeight="1" hidden="1">
      <c r="A59" s="89" t="s">
        <v>44</v>
      </c>
      <c r="B59" s="211" t="s">
        <v>177</v>
      </c>
      <c r="C59" s="212" t="s">
        <v>174</v>
      </c>
      <c r="D59" s="206">
        <v>0</v>
      </c>
      <c r="K59" s="76"/>
    </row>
    <row r="60" spans="1:11" ht="39.75" customHeight="1" hidden="1">
      <c r="A60" s="89" t="s">
        <v>44</v>
      </c>
      <c r="B60" s="213" t="s">
        <v>178</v>
      </c>
      <c r="C60" s="212" t="s">
        <v>179</v>
      </c>
      <c r="D60" s="59">
        <v>0</v>
      </c>
      <c r="K60" s="76"/>
    </row>
    <row r="61" spans="1:11" ht="23.25" customHeight="1">
      <c r="A61" s="130" t="s">
        <v>44</v>
      </c>
      <c r="B61" s="131" t="s">
        <v>157</v>
      </c>
      <c r="C61" s="132" t="s">
        <v>249</v>
      </c>
      <c r="D61" s="247">
        <v>19045.3</v>
      </c>
      <c r="K61" s="76"/>
    </row>
    <row r="62" spans="1:11" ht="25.5">
      <c r="A62" s="249" t="s">
        <v>44</v>
      </c>
      <c r="B62" s="280" t="s">
        <v>160</v>
      </c>
      <c r="C62" s="245" t="s">
        <v>10</v>
      </c>
      <c r="D62" s="246">
        <f>SUM(D63:D66)</f>
        <v>9032.8</v>
      </c>
      <c r="K62" s="76"/>
    </row>
    <row r="63" spans="1:11" ht="25.5">
      <c r="A63" s="134" t="s">
        <v>44</v>
      </c>
      <c r="B63" s="131" t="s">
        <v>162</v>
      </c>
      <c r="C63" s="132" t="s">
        <v>11</v>
      </c>
      <c r="D63" s="247">
        <v>1227</v>
      </c>
      <c r="K63" s="76"/>
    </row>
    <row r="64" spans="1:11" ht="25.5">
      <c r="A64" s="134" t="s">
        <v>44</v>
      </c>
      <c r="B64" s="131" t="s">
        <v>161</v>
      </c>
      <c r="C64" s="132" t="s">
        <v>12</v>
      </c>
      <c r="D64" s="247">
        <v>5308.3</v>
      </c>
      <c r="K64" s="76"/>
    </row>
    <row r="65" spans="1:11" ht="21.75" customHeight="1">
      <c r="A65" s="134" t="s">
        <v>44</v>
      </c>
      <c r="B65" s="268" t="s">
        <v>256</v>
      </c>
      <c r="C65" s="273" t="s">
        <v>255</v>
      </c>
      <c r="D65" s="247">
        <v>2396.7</v>
      </c>
      <c r="K65" s="76"/>
    </row>
    <row r="66" spans="1:11" ht="18.75" customHeight="1">
      <c r="A66" s="134" t="s">
        <v>44</v>
      </c>
      <c r="B66" s="133" t="s">
        <v>163</v>
      </c>
      <c r="C66" s="132" t="s">
        <v>13</v>
      </c>
      <c r="D66" s="247">
        <v>100.8</v>
      </c>
      <c r="K66" s="76"/>
    </row>
    <row r="67" spans="1:11" ht="15" hidden="1">
      <c r="A67" s="214" t="s">
        <v>44</v>
      </c>
      <c r="B67" s="215" t="s">
        <v>180</v>
      </c>
      <c r="C67" s="216" t="s">
        <v>181</v>
      </c>
      <c r="D67" s="217">
        <f>D68</f>
        <v>0</v>
      </c>
      <c r="K67" s="76"/>
    </row>
    <row r="68" spans="1:11" ht="25.5" hidden="1">
      <c r="A68" s="218" t="s">
        <v>44</v>
      </c>
      <c r="B68" s="219" t="s">
        <v>182</v>
      </c>
      <c r="C68" s="220" t="s">
        <v>183</v>
      </c>
      <c r="D68" s="221"/>
      <c r="K68" s="76"/>
    </row>
    <row r="69" spans="1:11" ht="15" hidden="1">
      <c r="A69" s="222" t="s">
        <v>44</v>
      </c>
      <c r="B69" s="223" t="s">
        <v>186</v>
      </c>
      <c r="C69" s="224" t="s">
        <v>184</v>
      </c>
      <c r="D69" s="217">
        <f>D70</f>
        <v>0</v>
      </c>
      <c r="K69" s="76"/>
    </row>
    <row r="70" spans="1:11" ht="15" hidden="1">
      <c r="A70" s="225" t="s">
        <v>44</v>
      </c>
      <c r="B70" s="226" t="s">
        <v>187</v>
      </c>
      <c r="C70" s="227" t="s">
        <v>185</v>
      </c>
      <c r="D70" s="228"/>
      <c r="K70" s="76"/>
    </row>
    <row r="71" spans="1:11" ht="28.5">
      <c r="A71" s="243" t="s">
        <v>44</v>
      </c>
      <c r="B71" s="258" t="s">
        <v>164</v>
      </c>
      <c r="C71" s="281" t="s">
        <v>150</v>
      </c>
      <c r="D71" s="282">
        <v>812.1</v>
      </c>
      <c r="K71" s="76"/>
    </row>
    <row r="72" spans="1:11" ht="42.75" customHeight="1">
      <c r="A72" s="257" t="s">
        <v>44</v>
      </c>
      <c r="B72" s="258" t="s">
        <v>165</v>
      </c>
      <c r="C72" s="259" t="s">
        <v>50</v>
      </c>
      <c r="D72" s="283">
        <v>-1125.7</v>
      </c>
      <c r="K72" s="76"/>
    </row>
    <row r="73" spans="1:11" s="13" customFormat="1" ht="15" customHeight="1">
      <c r="A73" s="163" t="s">
        <v>45</v>
      </c>
      <c r="B73" s="298" t="s">
        <v>121</v>
      </c>
      <c r="C73" s="299"/>
      <c r="D73" s="137">
        <f>SUM(D74+D79)</f>
        <v>5953.400000000001</v>
      </c>
      <c r="E73" s="20">
        <v>133.8</v>
      </c>
      <c r="F73" s="21"/>
      <c r="G73" s="14"/>
      <c r="H73" s="35"/>
      <c r="K73" s="81">
        <v>259.3</v>
      </c>
    </row>
    <row r="74" spans="1:11" s="14" customFormat="1" ht="18" customHeight="1">
      <c r="A74" s="164"/>
      <c r="B74" s="150" t="s">
        <v>19</v>
      </c>
      <c r="C74" s="165" t="s">
        <v>5</v>
      </c>
      <c r="D74" s="141">
        <f>SUM(D75:D78)</f>
        <v>129.3</v>
      </c>
      <c r="E74" s="20"/>
      <c r="F74" s="21"/>
      <c r="H74" s="36"/>
      <c r="K74" s="82"/>
    </row>
    <row r="75" spans="1:11" s="14" customFormat="1" ht="27" customHeight="1">
      <c r="A75" s="134" t="s">
        <v>45</v>
      </c>
      <c r="B75" s="131" t="s">
        <v>107</v>
      </c>
      <c r="C75" s="162" t="s">
        <v>106</v>
      </c>
      <c r="D75" s="144">
        <v>0</v>
      </c>
      <c r="E75" s="20"/>
      <c r="F75" s="21"/>
      <c r="H75" s="36"/>
      <c r="K75" s="82"/>
    </row>
    <row r="76" spans="1:11" s="14" customFormat="1" ht="43.5" customHeight="1">
      <c r="A76" s="134" t="s">
        <v>45</v>
      </c>
      <c r="B76" s="131" t="s">
        <v>197</v>
      </c>
      <c r="C76" s="229" t="s">
        <v>196</v>
      </c>
      <c r="D76" s="144">
        <v>0.9</v>
      </c>
      <c r="E76" s="20"/>
      <c r="F76" s="21"/>
      <c r="H76" s="36"/>
      <c r="K76" s="82"/>
    </row>
    <row r="77" spans="1:11" s="14" customFormat="1" ht="25.5">
      <c r="A77" s="134" t="s">
        <v>45</v>
      </c>
      <c r="B77" s="134" t="s">
        <v>97</v>
      </c>
      <c r="C77" s="162" t="s">
        <v>16</v>
      </c>
      <c r="D77" s="144">
        <v>121.8</v>
      </c>
      <c r="E77" s="20"/>
      <c r="F77" s="21"/>
      <c r="H77" s="36"/>
      <c r="K77" s="82"/>
    </row>
    <row r="78" spans="1:11" s="232" customFormat="1" ht="15">
      <c r="A78" s="134" t="s">
        <v>45</v>
      </c>
      <c r="B78" s="131" t="s">
        <v>98</v>
      </c>
      <c r="C78" s="162" t="s">
        <v>198</v>
      </c>
      <c r="D78" s="144">
        <v>6.6</v>
      </c>
      <c r="E78" s="230"/>
      <c r="F78" s="231"/>
      <c r="H78" s="233"/>
      <c r="K78" s="234"/>
    </row>
    <row r="79" spans="1:11" ht="15">
      <c r="A79" s="243"/>
      <c r="B79" s="264" t="s">
        <v>18</v>
      </c>
      <c r="C79" s="265" t="s">
        <v>17</v>
      </c>
      <c r="D79" s="155">
        <f>D80+D85+D88</f>
        <v>5824.1</v>
      </c>
      <c r="K79" s="76"/>
    </row>
    <row r="80" spans="1:11" ht="25.5">
      <c r="A80" s="257" t="s">
        <v>45</v>
      </c>
      <c r="B80" s="258" t="s">
        <v>158</v>
      </c>
      <c r="C80" s="259" t="s">
        <v>15</v>
      </c>
      <c r="D80" s="260">
        <f>SUM(D81:D84)</f>
        <v>3414.4</v>
      </c>
      <c r="K80" s="76"/>
    </row>
    <row r="81" spans="1:11" ht="61.5" customHeight="1">
      <c r="A81" s="250" t="s">
        <v>45</v>
      </c>
      <c r="B81" s="251" t="s">
        <v>240</v>
      </c>
      <c r="C81" s="252" t="s">
        <v>172</v>
      </c>
      <c r="D81" s="155">
        <v>1800</v>
      </c>
      <c r="K81" s="76"/>
    </row>
    <row r="82" spans="1:11" ht="47.25" customHeight="1">
      <c r="A82" s="250" t="s">
        <v>45</v>
      </c>
      <c r="B82" s="254" t="s">
        <v>244</v>
      </c>
      <c r="C82" s="253" t="s">
        <v>243</v>
      </c>
      <c r="D82" s="178">
        <v>554.7</v>
      </c>
      <c r="K82" s="76"/>
    </row>
    <row r="83" spans="1:11" ht="32.25" customHeight="1">
      <c r="A83" s="250" t="s">
        <v>45</v>
      </c>
      <c r="B83" s="251" t="s">
        <v>246</v>
      </c>
      <c r="C83" s="128" t="s">
        <v>245</v>
      </c>
      <c r="D83" s="178">
        <v>998.9</v>
      </c>
      <c r="K83" s="76"/>
    </row>
    <row r="84" spans="1:11" ht="32.25" customHeight="1">
      <c r="A84" s="250" t="s">
        <v>45</v>
      </c>
      <c r="B84" s="251" t="s">
        <v>247</v>
      </c>
      <c r="C84" s="256" t="s">
        <v>248</v>
      </c>
      <c r="D84" s="155">
        <v>60.8</v>
      </c>
      <c r="K84" s="76"/>
    </row>
    <row r="85" spans="1:11" ht="25.5">
      <c r="A85" s="138" t="s">
        <v>45</v>
      </c>
      <c r="B85" s="266" t="s">
        <v>160</v>
      </c>
      <c r="C85" s="267" t="s">
        <v>10</v>
      </c>
      <c r="D85" s="178">
        <f>D86+D87</f>
        <v>168.5</v>
      </c>
      <c r="K85" s="76"/>
    </row>
    <row r="86" spans="1:11" ht="25.5">
      <c r="A86" s="134" t="s">
        <v>45</v>
      </c>
      <c r="B86" s="131" t="s">
        <v>161</v>
      </c>
      <c r="C86" s="132" t="s">
        <v>12</v>
      </c>
      <c r="D86" s="155">
        <v>158.9</v>
      </c>
      <c r="K86" s="76"/>
    </row>
    <row r="87" spans="1:11" ht="38.25">
      <c r="A87" s="134" t="s">
        <v>45</v>
      </c>
      <c r="B87" s="268" t="s">
        <v>254</v>
      </c>
      <c r="C87" s="269" t="s">
        <v>253</v>
      </c>
      <c r="D87" s="155">
        <v>9.6</v>
      </c>
      <c r="K87" s="76"/>
    </row>
    <row r="88" spans="1:11" ht="15">
      <c r="A88" s="249" t="s">
        <v>45</v>
      </c>
      <c r="B88" s="133" t="s">
        <v>259</v>
      </c>
      <c r="C88" s="245" t="s">
        <v>181</v>
      </c>
      <c r="D88" s="155">
        <f>D89</f>
        <v>2241.2</v>
      </c>
      <c r="K88" s="76"/>
    </row>
    <row r="89" spans="1:11" ht="25.5">
      <c r="A89" s="145" t="s">
        <v>45</v>
      </c>
      <c r="B89" s="274" t="s">
        <v>260</v>
      </c>
      <c r="C89" s="153" t="s">
        <v>183</v>
      </c>
      <c r="D89" s="260">
        <v>2241.2</v>
      </c>
      <c r="K89" s="76"/>
    </row>
    <row r="90" spans="1:11" ht="15">
      <c r="A90" s="163" t="s">
        <v>236</v>
      </c>
      <c r="B90" s="298" t="s">
        <v>237</v>
      </c>
      <c r="C90" s="299"/>
      <c r="D90" s="155">
        <f>D91</f>
        <v>30.9</v>
      </c>
      <c r="K90" s="76"/>
    </row>
    <row r="91" spans="1:11" ht="15">
      <c r="A91" s="250"/>
      <c r="B91" s="264" t="s">
        <v>18</v>
      </c>
      <c r="C91" s="265" t="s">
        <v>17</v>
      </c>
      <c r="D91" s="155">
        <f>D92</f>
        <v>30.9</v>
      </c>
      <c r="K91" s="76"/>
    </row>
    <row r="92" spans="1:11" ht="25.5">
      <c r="A92" s="134" t="s">
        <v>236</v>
      </c>
      <c r="B92" s="131" t="s">
        <v>161</v>
      </c>
      <c r="C92" s="132" t="s">
        <v>12</v>
      </c>
      <c r="D92" s="155">
        <v>30.9</v>
      </c>
      <c r="K92" s="76"/>
    </row>
    <row r="93" spans="1:11" ht="15">
      <c r="A93" s="163" t="s">
        <v>147</v>
      </c>
      <c r="B93" s="322" t="s">
        <v>155</v>
      </c>
      <c r="C93" s="298"/>
      <c r="D93" s="137">
        <f>D94</f>
        <v>4520.6</v>
      </c>
      <c r="K93" s="76">
        <v>6592.494</v>
      </c>
    </row>
    <row r="94" spans="1:11" ht="15">
      <c r="A94" s="166"/>
      <c r="B94" s="167" t="s">
        <v>19</v>
      </c>
      <c r="C94" s="168" t="s">
        <v>5</v>
      </c>
      <c r="D94" s="169">
        <f>D95</f>
        <v>4520.6</v>
      </c>
      <c r="K94" s="76"/>
    </row>
    <row r="95" spans="1:13" ht="25.5">
      <c r="A95" s="170" t="s">
        <v>147</v>
      </c>
      <c r="B95" s="133" t="s">
        <v>149</v>
      </c>
      <c r="C95" s="171" t="s">
        <v>141</v>
      </c>
      <c r="D95" s="144">
        <f>D96</f>
        <v>4520.6</v>
      </c>
      <c r="K95" s="76"/>
      <c r="M95" s="88"/>
    </row>
    <row r="96" spans="1:11" ht="25.5">
      <c r="A96" s="170" t="s">
        <v>147</v>
      </c>
      <c r="B96" s="133" t="s">
        <v>148</v>
      </c>
      <c r="C96" s="171" t="s">
        <v>142</v>
      </c>
      <c r="D96" s="144">
        <f>D97+D98+D99+D100</f>
        <v>4520.6</v>
      </c>
      <c r="K96" s="76"/>
    </row>
    <row r="97" spans="1:11" ht="51">
      <c r="A97" s="170" t="s">
        <v>147</v>
      </c>
      <c r="B97" s="172" t="s">
        <v>199</v>
      </c>
      <c r="C97" s="171" t="s">
        <v>143</v>
      </c>
      <c r="D97" s="144">
        <v>2052.2</v>
      </c>
      <c r="F97" s="58"/>
      <c r="K97" s="76"/>
    </row>
    <row r="98" spans="1:11" ht="51">
      <c r="A98" s="170" t="s">
        <v>147</v>
      </c>
      <c r="B98" s="172" t="s">
        <v>200</v>
      </c>
      <c r="C98" s="171" t="s">
        <v>144</v>
      </c>
      <c r="D98" s="144">
        <v>15.6</v>
      </c>
      <c r="F98" s="58"/>
      <c r="K98" s="76"/>
    </row>
    <row r="99" spans="1:13" ht="51">
      <c r="A99" s="170" t="s">
        <v>147</v>
      </c>
      <c r="B99" s="172" t="s">
        <v>201</v>
      </c>
      <c r="C99" s="171" t="s">
        <v>145</v>
      </c>
      <c r="D99" s="144">
        <v>2843.7</v>
      </c>
      <c r="F99" s="58"/>
      <c r="K99" s="76"/>
      <c r="M99" s="241"/>
    </row>
    <row r="100" spans="1:11" ht="51">
      <c r="A100" s="173" t="s">
        <v>147</v>
      </c>
      <c r="B100" s="174" t="s">
        <v>202</v>
      </c>
      <c r="C100" s="175" t="s">
        <v>146</v>
      </c>
      <c r="D100" s="176">
        <v>-390.9</v>
      </c>
      <c r="F100" s="58"/>
      <c r="K100" s="76"/>
    </row>
    <row r="101" spans="1:11" ht="15" hidden="1">
      <c r="A101" s="113"/>
      <c r="B101" s="114"/>
      <c r="C101" s="115"/>
      <c r="D101" s="116"/>
      <c r="K101" s="76"/>
    </row>
    <row r="102" spans="1:11" ht="15" hidden="1">
      <c r="A102" s="113"/>
      <c r="B102" s="114"/>
      <c r="C102" s="115"/>
      <c r="D102" s="117"/>
      <c r="K102" s="76"/>
    </row>
    <row r="103" spans="1:11" ht="15">
      <c r="A103" s="148" t="s">
        <v>151</v>
      </c>
      <c r="B103" s="323" t="s">
        <v>152</v>
      </c>
      <c r="C103" s="324"/>
      <c r="D103" s="177">
        <f>D104</f>
        <v>174.8</v>
      </c>
      <c r="K103" s="76">
        <v>284.95</v>
      </c>
    </row>
    <row r="104" spans="1:11" ht="15">
      <c r="A104" s="148"/>
      <c r="B104" s="139" t="s">
        <v>19</v>
      </c>
      <c r="C104" s="165" t="s">
        <v>5</v>
      </c>
      <c r="D104" s="177">
        <f>SUM(D105:D106)</f>
        <v>174.8</v>
      </c>
      <c r="K104" s="76"/>
    </row>
    <row r="105" spans="1:11" ht="66.75" customHeight="1">
      <c r="A105" s="135" t="s">
        <v>151</v>
      </c>
      <c r="B105" s="159" t="s">
        <v>153</v>
      </c>
      <c r="C105" s="128" t="s">
        <v>154</v>
      </c>
      <c r="D105" s="178">
        <v>174.5</v>
      </c>
      <c r="K105" s="76"/>
    </row>
    <row r="106" spans="1:11" ht="27.75" customHeight="1">
      <c r="A106" s="135" t="s">
        <v>151</v>
      </c>
      <c r="B106" s="186" t="s">
        <v>97</v>
      </c>
      <c r="C106" s="41" t="s">
        <v>16</v>
      </c>
      <c r="D106" s="178">
        <v>0.3</v>
      </c>
      <c r="K106" s="76"/>
    </row>
    <row r="107" spans="1:11" s="16" customFormat="1" ht="25.5" customHeight="1">
      <c r="A107" s="180" t="s">
        <v>25</v>
      </c>
      <c r="B107" s="320" t="s">
        <v>119</v>
      </c>
      <c r="C107" s="321"/>
      <c r="D107" s="181">
        <f>SUM(D108)</f>
        <v>720.7</v>
      </c>
      <c r="E107" s="21">
        <v>495.3</v>
      </c>
      <c r="F107" s="21"/>
      <c r="H107" s="39"/>
      <c r="K107" s="83">
        <v>1034.3</v>
      </c>
    </row>
    <row r="108" spans="1:11" s="16" customFormat="1" ht="14.25">
      <c r="A108" s="182"/>
      <c r="B108" s="183" t="s">
        <v>19</v>
      </c>
      <c r="C108" s="184" t="s">
        <v>5</v>
      </c>
      <c r="D108" s="141">
        <f>SUM(D109:D114)</f>
        <v>720.7</v>
      </c>
      <c r="E108" s="21"/>
      <c r="F108" s="21"/>
      <c r="H108" s="39"/>
      <c r="K108" s="83"/>
    </row>
    <row r="109" spans="1:11" s="16" customFormat="1" ht="25.5">
      <c r="A109" s="186" t="s">
        <v>25</v>
      </c>
      <c r="B109" s="53" t="s">
        <v>132</v>
      </c>
      <c r="C109" s="194" t="s">
        <v>131</v>
      </c>
      <c r="D109" s="144">
        <v>182</v>
      </c>
      <c r="E109" s="21"/>
      <c r="F109" s="21"/>
      <c r="H109" s="39"/>
      <c r="K109" s="83"/>
    </row>
    <row r="110" spans="1:11" s="16" customFormat="1" ht="24" hidden="1">
      <c r="A110" s="186" t="s">
        <v>25</v>
      </c>
      <c r="B110" s="53" t="s">
        <v>79</v>
      </c>
      <c r="C110" s="204" t="s">
        <v>78</v>
      </c>
      <c r="D110" s="144"/>
      <c r="E110" s="21"/>
      <c r="F110" s="21"/>
      <c r="H110" s="39"/>
      <c r="K110" s="83"/>
    </row>
    <row r="111" spans="1:11" s="16" customFormat="1" ht="32.25" customHeight="1">
      <c r="A111" s="186" t="s">
        <v>25</v>
      </c>
      <c r="B111" s="53" t="s">
        <v>189</v>
      </c>
      <c r="C111" s="203" t="s">
        <v>194</v>
      </c>
      <c r="D111" s="144"/>
      <c r="E111" s="21"/>
      <c r="F111" s="21"/>
      <c r="H111" s="39"/>
      <c r="K111" s="83"/>
    </row>
    <row r="112" spans="1:11" s="16" customFormat="1" ht="32.25" customHeight="1">
      <c r="A112" s="186" t="s">
        <v>25</v>
      </c>
      <c r="B112" s="53" t="s">
        <v>99</v>
      </c>
      <c r="C112" s="190" t="s">
        <v>26</v>
      </c>
      <c r="D112" s="144">
        <v>501.7</v>
      </c>
      <c r="E112" s="21"/>
      <c r="F112" s="21"/>
      <c r="H112" s="39"/>
      <c r="K112" s="83"/>
    </row>
    <row r="113" spans="1:11" s="16" customFormat="1" ht="48">
      <c r="A113" s="186" t="s">
        <v>25</v>
      </c>
      <c r="B113" s="53" t="s">
        <v>95</v>
      </c>
      <c r="C113" s="204" t="s">
        <v>188</v>
      </c>
      <c r="D113" s="144">
        <v>27</v>
      </c>
      <c r="E113" s="21"/>
      <c r="F113" s="21"/>
      <c r="H113" s="39"/>
      <c r="K113" s="83"/>
    </row>
    <row r="114" spans="1:11" s="7" customFormat="1" ht="25.5">
      <c r="A114" s="205" t="s">
        <v>25</v>
      </c>
      <c r="B114" s="186" t="s">
        <v>97</v>
      </c>
      <c r="C114" s="41" t="s">
        <v>16</v>
      </c>
      <c r="D114" s="179">
        <v>10</v>
      </c>
      <c r="E114" s="8"/>
      <c r="F114" s="10"/>
      <c r="H114" s="38"/>
      <c r="K114" s="9"/>
    </row>
    <row r="115" spans="1:11" s="7" customFormat="1" ht="15">
      <c r="A115" s="180" t="s">
        <v>203</v>
      </c>
      <c r="B115" s="296" t="s">
        <v>204</v>
      </c>
      <c r="C115" s="297"/>
      <c r="D115" s="181">
        <f>SUM(D116)</f>
        <v>15</v>
      </c>
      <c r="E115" s="8"/>
      <c r="F115" s="10"/>
      <c r="H115" s="38"/>
      <c r="K115" s="9"/>
    </row>
    <row r="116" spans="1:11" s="7" customFormat="1" ht="15">
      <c r="A116" s="182"/>
      <c r="B116" s="183" t="s">
        <v>19</v>
      </c>
      <c r="C116" s="184" t="s">
        <v>5</v>
      </c>
      <c r="D116" s="185">
        <f>D117</f>
        <v>15</v>
      </c>
      <c r="E116" s="8"/>
      <c r="F116" s="10"/>
      <c r="H116" s="38"/>
      <c r="K116" s="9"/>
    </row>
    <row r="117" spans="1:11" s="7" customFormat="1" ht="45" customHeight="1">
      <c r="A117" s="205" t="s">
        <v>203</v>
      </c>
      <c r="B117" s="205" t="s">
        <v>205</v>
      </c>
      <c r="C117" s="235" t="s">
        <v>206</v>
      </c>
      <c r="D117" s="179">
        <v>15</v>
      </c>
      <c r="E117" s="8"/>
      <c r="F117" s="10"/>
      <c r="H117" s="38"/>
      <c r="K117" s="9"/>
    </row>
    <row r="118" spans="1:11" s="13" customFormat="1" ht="18.75" customHeight="1">
      <c r="A118" s="180" t="s">
        <v>20</v>
      </c>
      <c r="B118" s="296" t="s">
        <v>120</v>
      </c>
      <c r="C118" s="297"/>
      <c r="D118" s="137">
        <f>SUM(D119+D130)</f>
        <v>8996.5</v>
      </c>
      <c r="E118" s="20">
        <v>5225</v>
      </c>
      <c r="F118" s="21"/>
      <c r="G118" s="14"/>
      <c r="H118" s="35"/>
      <c r="K118" s="81">
        <v>8636.5</v>
      </c>
    </row>
    <row r="119" spans="1:11" s="14" customFormat="1" ht="15">
      <c r="A119" s="182"/>
      <c r="B119" s="183" t="s">
        <v>19</v>
      </c>
      <c r="C119" s="184" t="s">
        <v>5</v>
      </c>
      <c r="D119" s="141">
        <f>D120+D121+D122+D123+D124+D125+D126+D127+D128+D129</f>
        <v>2091.0000000000005</v>
      </c>
      <c r="E119" s="20"/>
      <c r="F119" s="21"/>
      <c r="H119" s="36"/>
      <c r="K119" s="82"/>
    </row>
    <row r="120" spans="1:11" s="14" customFormat="1" ht="15">
      <c r="A120" s="186" t="s">
        <v>20</v>
      </c>
      <c r="B120" s="236" t="s">
        <v>207</v>
      </c>
      <c r="C120" s="237" t="s">
        <v>208</v>
      </c>
      <c r="D120" s="141">
        <v>35</v>
      </c>
      <c r="E120" s="20"/>
      <c r="F120" s="21"/>
      <c r="H120" s="36"/>
      <c r="K120" s="82"/>
    </row>
    <row r="121" spans="1:13" ht="54" customHeight="1">
      <c r="A121" s="186" t="s">
        <v>20</v>
      </c>
      <c r="B121" s="53" t="s">
        <v>209</v>
      </c>
      <c r="C121" s="187" t="s">
        <v>210</v>
      </c>
      <c r="D121" s="144">
        <v>1025.6</v>
      </c>
      <c r="E121" s="73">
        <v>1803.04</v>
      </c>
      <c r="K121" s="76"/>
      <c r="M121" s="241"/>
    </row>
    <row r="122" spans="1:11" ht="51.75">
      <c r="A122" s="186" t="s">
        <v>20</v>
      </c>
      <c r="B122" s="53" t="s">
        <v>56</v>
      </c>
      <c r="C122" s="189" t="s">
        <v>55</v>
      </c>
      <c r="D122" s="144">
        <v>112.4</v>
      </c>
      <c r="E122" s="73">
        <v>16.63</v>
      </c>
      <c r="K122" s="76"/>
    </row>
    <row r="123" spans="1:11" ht="38.25">
      <c r="A123" s="186" t="s">
        <v>20</v>
      </c>
      <c r="B123" s="53" t="s">
        <v>100</v>
      </c>
      <c r="C123" s="190" t="s">
        <v>21</v>
      </c>
      <c r="D123" s="144">
        <v>320.9</v>
      </c>
      <c r="E123" s="73">
        <v>688.41</v>
      </c>
      <c r="K123" s="76"/>
    </row>
    <row r="124" spans="1:11" ht="52.5" customHeight="1">
      <c r="A124" s="186" t="s">
        <v>20</v>
      </c>
      <c r="B124" s="53" t="s">
        <v>81</v>
      </c>
      <c r="C124" s="41" t="s">
        <v>80</v>
      </c>
      <c r="D124" s="144">
        <v>41</v>
      </c>
      <c r="E124" s="73"/>
      <c r="K124" s="76"/>
    </row>
    <row r="125" spans="1:13" ht="39.75" customHeight="1">
      <c r="A125" s="186" t="s">
        <v>20</v>
      </c>
      <c r="B125" s="53" t="s">
        <v>211</v>
      </c>
      <c r="C125" s="190" t="s">
        <v>212</v>
      </c>
      <c r="D125" s="144">
        <v>88</v>
      </c>
      <c r="E125" s="73">
        <v>466.57</v>
      </c>
      <c r="K125" s="76"/>
      <c r="M125" s="241"/>
    </row>
    <row r="126" spans="1:22" ht="47.25" customHeight="1">
      <c r="A126" s="186" t="s">
        <v>20</v>
      </c>
      <c r="B126" s="53" t="s">
        <v>214</v>
      </c>
      <c r="C126" s="190" t="s">
        <v>213</v>
      </c>
      <c r="D126" s="144">
        <v>317</v>
      </c>
      <c r="E126" s="73"/>
      <c r="K126" s="76"/>
      <c r="V126" s="2">
        <v>1</v>
      </c>
    </row>
    <row r="127" spans="1:11" ht="27.75" customHeight="1">
      <c r="A127" s="205" t="s">
        <v>20</v>
      </c>
      <c r="B127" s="53" t="s">
        <v>97</v>
      </c>
      <c r="C127" s="187" t="s">
        <v>191</v>
      </c>
      <c r="D127" s="179">
        <v>140</v>
      </c>
      <c r="E127" s="73"/>
      <c r="K127" s="76"/>
    </row>
    <row r="128" spans="1:11" ht="19.5" customHeight="1">
      <c r="A128" s="205" t="s">
        <v>20</v>
      </c>
      <c r="B128" s="131" t="s">
        <v>98</v>
      </c>
      <c r="C128" s="162" t="s">
        <v>198</v>
      </c>
      <c r="D128" s="155">
        <v>5.3</v>
      </c>
      <c r="E128" s="73"/>
      <c r="K128" s="76"/>
    </row>
    <row r="129" spans="1:11" ht="17.25" customHeight="1">
      <c r="A129" s="205" t="s">
        <v>20</v>
      </c>
      <c r="B129" s="152" t="s">
        <v>128</v>
      </c>
      <c r="C129" s="238" t="s">
        <v>215</v>
      </c>
      <c r="D129" s="155">
        <v>5.8</v>
      </c>
      <c r="E129" s="73"/>
      <c r="K129" s="76"/>
    </row>
    <row r="130" spans="1:11" ht="17.25" customHeight="1">
      <c r="A130" s="243"/>
      <c r="B130" s="244" t="s">
        <v>18</v>
      </c>
      <c r="C130" s="271" t="s">
        <v>17</v>
      </c>
      <c r="D130" s="155">
        <f>D131</f>
        <v>6905.5</v>
      </c>
      <c r="E130" s="73"/>
      <c r="K130" s="76"/>
    </row>
    <row r="131" spans="1:11" ht="33.75" customHeight="1">
      <c r="A131" s="138" t="s">
        <v>20</v>
      </c>
      <c r="B131" s="266" t="s">
        <v>250</v>
      </c>
      <c r="C131" s="267" t="s">
        <v>10</v>
      </c>
      <c r="D131" s="155">
        <f>D132+D133</f>
        <v>6905.5</v>
      </c>
      <c r="E131" s="73"/>
      <c r="K131" s="76"/>
    </row>
    <row r="132" spans="1:11" ht="45" customHeight="1">
      <c r="A132" s="139" t="s">
        <v>20</v>
      </c>
      <c r="B132" s="272" t="s">
        <v>252</v>
      </c>
      <c r="C132" s="269" t="s">
        <v>251</v>
      </c>
      <c r="D132" s="155">
        <v>6064.7</v>
      </c>
      <c r="E132" s="73"/>
      <c r="K132" s="76"/>
    </row>
    <row r="133" spans="1:11" ht="23.25" customHeight="1">
      <c r="A133" s="134" t="s">
        <v>20</v>
      </c>
      <c r="B133" s="133" t="s">
        <v>163</v>
      </c>
      <c r="C133" s="132" t="s">
        <v>13</v>
      </c>
      <c r="D133" s="155">
        <v>840.8</v>
      </c>
      <c r="E133" s="73"/>
      <c r="K133" s="76"/>
    </row>
    <row r="134" spans="1:11" ht="15">
      <c r="A134" s="180" t="s">
        <v>190</v>
      </c>
      <c r="B134" s="296" t="s">
        <v>195</v>
      </c>
      <c r="C134" s="297"/>
      <c r="D134" s="137">
        <f>SUM(D135)</f>
        <v>1.7</v>
      </c>
      <c r="E134" s="73"/>
      <c r="K134" s="76"/>
    </row>
    <row r="135" spans="1:11" ht="15">
      <c r="A135" s="182"/>
      <c r="B135" s="183" t="s">
        <v>19</v>
      </c>
      <c r="C135" s="184" t="s">
        <v>5</v>
      </c>
      <c r="D135" s="141">
        <f>SUM(D136)</f>
        <v>1.7</v>
      </c>
      <c r="E135" s="73"/>
      <c r="K135" s="76"/>
    </row>
    <row r="136" spans="1:11" ht="27.75" customHeight="1">
      <c r="A136" s="186" t="s">
        <v>190</v>
      </c>
      <c r="B136" s="53" t="s">
        <v>97</v>
      </c>
      <c r="C136" s="187" t="s">
        <v>191</v>
      </c>
      <c r="D136" s="188">
        <v>1.7</v>
      </c>
      <c r="E136" s="73"/>
      <c r="K136" s="76"/>
    </row>
    <row r="137" spans="1:11" s="16" customFormat="1" ht="25.5" customHeight="1">
      <c r="A137" s="180" t="s">
        <v>27</v>
      </c>
      <c r="B137" s="320" t="s">
        <v>115</v>
      </c>
      <c r="C137" s="321"/>
      <c r="D137" s="181">
        <f>SUM(D139+D145+D151+D156)</f>
        <v>99011.3</v>
      </c>
      <c r="E137" s="21">
        <v>82345.9</v>
      </c>
      <c r="F137" s="17"/>
      <c r="H137" s="39"/>
      <c r="K137" s="83">
        <v>125063.88</v>
      </c>
    </row>
    <row r="138" spans="1:11" s="16" customFormat="1" ht="14.25">
      <c r="A138" s="191"/>
      <c r="B138" s="192" t="s">
        <v>19</v>
      </c>
      <c r="C138" s="193" t="s">
        <v>5</v>
      </c>
      <c r="D138" s="185">
        <f>D139+D145+D151+D156</f>
        <v>99011.3</v>
      </c>
      <c r="E138" s="21"/>
      <c r="F138" s="17"/>
      <c r="H138" s="39"/>
      <c r="K138" s="83"/>
    </row>
    <row r="139" spans="1:11" s="7" customFormat="1" ht="15">
      <c r="A139" s="186" t="s">
        <v>27</v>
      </c>
      <c r="B139" s="53" t="s">
        <v>135</v>
      </c>
      <c r="C139" s="194" t="s">
        <v>32</v>
      </c>
      <c r="D139" s="188">
        <f>SUM(D140:K144)</f>
        <v>83123.6</v>
      </c>
      <c r="E139" s="8"/>
      <c r="F139" s="10"/>
      <c r="G139" s="24"/>
      <c r="H139" s="38"/>
      <c r="K139" s="9"/>
    </row>
    <row r="140" spans="1:13" s="7" customFormat="1" ht="51">
      <c r="A140" s="186" t="s">
        <v>27</v>
      </c>
      <c r="B140" s="53" t="s">
        <v>86</v>
      </c>
      <c r="C140" s="41" t="s">
        <v>82</v>
      </c>
      <c r="D140" s="188">
        <v>82345</v>
      </c>
      <c r="E140" s="8"/>
      <c r="F140" s="10"/>
      <c r="H140" s="38"/>
      <c r="K140" s="9"/>
      <c r="M140" s="62"/>
    </row>
    <row r="141" spans="1:11" s="7" customFormat="1" ht="66" customHeight="1">
      <c r="A141" s="186" t="s">
        <v>27</v>
      </c>
      <c r="B141" s="53" t="s">
        <v>87</v>
      </c>
      <c r="C141" s="41" t="s">
        <v>83</v>
      </c>
      <c r="D141" s="188">
        <v>182.9</v>
      </c>
      <c r="E141" s="8"/>
      <c r="F141" s="10"/>
      <c r="H141" s="38"/>
      <c r="K141" s="9"/>
    </row>
    <row r="142" spans="1:11" s="7" customFormat="1" ht="25.5">
      <c r="A142" s="186" t="s">
        <v>27</v>
      </c>
      <c r="B142" s="53" t="s">
        <v>88</v>
      </c>
      <c r="C142" s="41" t="s">
        <v>84</v>
      </c>
      <c r="D142" s="195">
        <v>174.1</v>
      </c>
      <c r="E142" s="8"/>
      <c r="F142" s="10"/>
      <c r="H142" s="38"/>
      <c r="K142" s="9"/>
    </row>
    <row r="143" spans="1:11" s="7" customFormat="1" ht="63.75">
      <c r="A143" s="186" t="s">
        <v>27</v>
      </c>
      <c r="B143" s="53" t="s">
        <v>89</v>
      </c>
      <c r="C143" s="41" t="s">
        <v>85</v>
      </c>
      <c r="D143" s="188">
        <v>421.6</v>
      </c>
      <c r="E143" s="8"/>
      <c r="F143" s="10"/>
      <c r="H143" s="38"/>
      <c r="K143" s="9"/>
    </row>
    <row r="144" spans="1:11" s="7" customFormat="1" ht="42.75" customHeight="1">
      <c r="A144" s="186" t="s">
        <v>27</v>
      </c>
      <c r="B144" s="53" t="s">
        <v>216</v>
      </c>
      <c r="C144" s="41" t="s">
        <v>217</v>
      </c>
      <c r="D144" s="188">
        <v>0</v>
      </c>
      <c r="E144" s="8"/>
      <c r="F144" s="10"/>
      <c r="H144" s="38"/>
      <c r="K144" s="9"/>
    </row>
    <row r="145" spans="1:11" s="7" customFormat="1" ht="15">
      <c r="A145" s="186" t="s">
        <v>27</v>
      </c>
      <c r="B145" s="53" t="s">
        <v>41</v>
      </c>
      <c r="C145" s="194" t="s">
        <v>28</v>
      </c>
      <c r="D145" s="188">
        <f>SUM(D146:D150)</f>
        <v>12598.499999999998</v>
      </c>
      <c r="E145" s="73" t="e">
        <f>E146+#REF!+E150</f>
        <v>#REF!</v>
      </c>
      <c r="F145" s="10"/>
      <c r="H145" s="38"/>
      <c r="K145" s="9"/>
    </row>
    <row r="146" spans="1:11" s="7" customFormat="1" ht="15">
      <c r="A146" s="186" t="s">
        <v>27</v>
      </c>
      <c r="B146" s="53" t="s">
        <v>101</v>
      </c>
      <c r="C146" s="41" t="s">
        <v>29</v>
      </c>
      <c r="D146" s="188">
        <v>12429.8</v>
      </c>
      <c r="E146" s="74">
        <v>12113.29</v>
      </c>
      <c r="F146" s="10"/>
      <c r="H146" s="38"/>
      <c r="K146" s="9"/>
    </row>
    <row r="147" spans="1:11" s="7" customFormat="1" ht="15" hidden="1">
      <c r="A147" s="186" t="s">
        <v>27</v>
      </c>
      <c r="B147" s="53" t="s">
        <v>65</v>
      </c>
      <c r="C147" s="41" t="s">
        <v>51</v>
      </c>
      <c r="D147" s="188">
        <v>0</v>
      </c>
      <c r="E147" s="8"/>
      <c r="F147" s="10"/>
      <c r="H147" s="38"/>
      <c r="K147" s="9"/>
    </row>
    <row r="148" spans="1:11" s="7" customFormat="1" ht="23.25" customHeight="1" hidden="1">
      <c r="A148" s="186" t="s">
        <v>27</v>
      </c>
      <c r="B148" s="53" t="s">
        <v>59</v>
      </c>
      <c r="C148" s="41" t="s">
        <v>58</v>
      </c>
      <c r="D148" s="188"/>
      <c r="E148" s="8"/>
      <c r="F148" s="10"/>
      <c r="H148" s="38"/>
      <c r="K148" s="9"/>
    </row>
    <row r="149" spans="1:11" s="7" customFormat="1" ht="23.25" customHeight="1">
      <c r="A149" s="186" t="s">
        <v>27</v>
      </c>
      <c r="B149" s="53" t="s">
        <v>65</v>
      </c>
      <c r="C149" s="41" t="s">
        <v>192</v>
      </c>
      <c r="D149" s="188">
        <v>74.9</v>
      </c>
      <c r="E149" s="8"/>
      <c r="F149" s="10"/>
      <c r="H149" s="38"/>
      <c r="K149" s="9"/>
    </row>
    <row r="150" spans="1:11" s="7" customFormat="1" ht="25.5" customHeight="1">
      <c r="A150" s="186" t="s">
        <v>27</v>
      </c>
      <c r="B150" s="53" t="s">
        <v>125</v>
      </c>
      <c r="C150" s="41" t="s">
        <v>124</v>
      </c>
      <c r="D150" s="188">
        <v>93.8</v>
      </c>
      <c r="E150" s="74">
        <v>14.75</v>
      </c>
      <c r="F150" s="10"/>
      <c r="H150" s="38"/>
      <c r="K150" s="9"/>
    </row>
    <row r="151" spans="1:11" s="7" customFormat="1" ht="15">
      <c r="A151" s="186" t="s">
        <v>27</v>
      </c>
      <c r="B151" s="53" t="s">
        <v>42</v>
      </c>
      <c r="C151" s="194" t="s">
        <v>30</v>
      </c>
      <c r="D151" s="188">
        <f>SUM(D152:D152)</f>
        <v>3155.3</v>
      </c>
      <c r="E151" s="8"/>
      <c r="F151" s="10"/>
      <c r="H151" s="38"/>
      <c r="K151" s="9"/>
    </row>
    <row r="152" spans="1:11" s="7" customFormat="1" ht="27" customHeight="1">
      <c r="A152" s="186" t="s">
        <v>27</v>
      </c>
      <c r="B152" s="53" t="s">
        <v>102</v>
      </c>
      <c r="C152" s="194" t="s">
        <v>31</v>
      </c>
      <c r="D152" s="144">
        <v>3155.3</v>
      </c>
      <c r="E152" s="8"/>
      <c r="F152" s="10"/>
      <c r="H152" s="38"/>
      <c r="K152" s="9">
        <v>3549.151</v>
      </c>
    </row>
    <row r="153" spans="1:11" s="7" customFormat="1" ht="21.75" customHeight="1" hidden="1">
      <c r="A153" s="186" t="s">
        <v>27</v>
      </c>
      <c r="B153" s="53" t="s">
        <v>109</v>
      </c>
      <c r="C153" s="41" t="s">
        <v>108</v>
      </c>
      <c r="D153" s="144"/>
      <c r="E153" s="8"/>
      <c r="F153" s="10"/>
      <c r="H153" s="38"/>
      <c r="K153" s="9"/>
    </row>
    <row r="154" spans="1:11" s="7" customFormat="1" ht="34.5" customHeight="1" hidden="1">
      <c r="A154" s="186" t="s">
        <v>27</v>
      </c>
      <c r="B154" s="53" t="s">
        <v>66</v>
      </c>
      <c r="C154" s="41" t="s">
        <v>63</v>
      </c>
      <c r="D154" s="144"/>
      <c r="E154" s="8"/>
      <c r="F154" s="10"/>
      <c r="H154" s="38"/>
      <c r="K154" s="9"/>
    </row>
    <row r="155" spans="1:11" s="7" customFormat="1" ht="24.75" customHeight="1" hidden="1">
      <c r="A155" s="186" t="s">
        <v>27</v>
      </c>
      <c r="B155" s="53" t="s">
        <v>113</v>
      </c>
      <c r="C155" s="41" t="s">
        <v>112</v>
      </c>
      <c r="D155" s="144"/>
      <c r="E155" s="8"/>
      <c r="F155" s="10"/>
      <c r="H155" s="38"/>
      <c r="K155" s="9"/>
    </row>
    <row r="156" spans="1:11" s="7" customFormat="1" ht="15">
      <c r="A156" s="186" t="s">
        <v>27</v>
      </c>
      <c r="B156" s="53" t="s">
        <v>43</v>
      </c>
      <c r="C156" s="194" t="s">
        <v>33</v>
      </c>
      <c r="D156" s="144">
        <f>SUM(D157:D160)</f>
        <v>133.9</v>
      </c>
      <c r="E156" s="8"/>
      <c r="F156" s="10"/>
      <c r="H156" s="38"/>
      <c r="K156" s="9"/>
    </row>
    <row r="157" spans="1:11" s="7" customFormat="1" ht="41.25" customHeight="1">
      <c r="A157" s="186" t="s">
        <v>27</v>
      </c>
      <c r="B157" s="53" t="s">
        <v>103</v>
      </c>
      <c r="C157" s="194" t="s">
        <v>34</v>
      </c>
      <c r="D157" s="144">
        <v>80.5</v>
      </c>
      <c r="E157" s="8"/>
      <c r="F157" s="10"/>
      <c r="H157" s="38"/>
      <c r="K157" s="9"/>
    </row>
    <row r="158" spans="1:11" s="7" customFormat="1" ht="38.25">
      <c r="A158" s="186" t="s">
        <v>27</v>
      </c>
      <c r="B158" s="53" t="s">
        <v>104</v>
      </c>
      <c r="C158" s="194" t="s">
        <v>35</v>
      </c>
      <c r="D158" s="144">
        <v>13.2</v>
      </c>
      <c r="E158" s="8"/>
      <c r="F158" s="10"/>
      <c r="H158" s="38"/>
      <c r="K158" s="9"/>
    </row>
    <row r="159" spans="1:11" s="7" customFormat="1" ht="38.25">
      <c r="A159" s="186" t="s">
        <v>27</v>
      </c>
      <c r="B159" s="53" t="s">
        <v>95</v>
      </c>
      <c r="C159" s="194" t="s">
        <v>94</v>
      </c>
      <c r="D159" s="188">
        <v>40.2</v>
      </c>
      <c r="E159" s="8"/>
      <c r="F159" s="10"/>
      <c r="H159" s="38"/>
      <c r="K159" s="9"/>
    </row>
    <row r="160" spans="1:11" ht="25.5" hidden="1">
      <c r="A160" s="108" t="s">
        <v>27</v>
      </c>
      <c r="B160" s="108" t="s">
        <v>97</v>
      </c>
      <c r="C160" s="119" t="s">
        <v>16</v>
      </c>
      <c r="D160" s="97"/>
      <c r="K160" s="76"/>
    </row>
    <row r="161" spans="1:11" ht="15">
      <c r="A161" s="196" t="s">
        <v>36</v>
      </c>
      <c r="B161" s="317" t="s">
        <v>92</v>
      </c>
      <c r="C161" s="308"/>
      <c r="D161" s="181">
        <f>SUM(D162)</f>
        <v>1215.4</v>
      </c>
      <c r="E161" s="8">
        <v>735.9</v>
      </c>
      <c r="K161" s="76">
        <v>1162.378</v>
      </c>
    </row>
    <row r="162" spans="1:11" ht="15">
      <c r="A162" s="197"/>
      <c r="B162" s="192" t="s">
        <v>19</v>
      </c>
      <c r="C162" s="184" t="s">
        <v>5</v>
      </c>
      <c r="D162" s="141">
        <f>SUM(D163:D170)</f>
        <v>1215.4</v>
      </c>
      <c r="K162" s="76"/>
    </row>
    <row r="163" spans="1:11" ht="38.25">
      <c r="A163" s="186" t="s">
        <v>36</v>
      </c>
      <c r="B163" s="53" t="s">
        <v>130</v>
      </c>
      <c r="C163" s="194" t="s">
        <v>129</v>
      </c>
      <c r="D163" s="144">
        <v>281.9</v>
      </c>
      <c r="K163" s="76"/>
    </row>
    <row r="164" spans="1:11" ht="25.5" hidden="1">
      <c r="A164" s="186" t="s">
        <v>36</v>
      </c>
      <c r="B164" s="53" t="s">
        <v>132</v>
      </c>
      <c r="C164" s="194" t="s">
        <v>131</v>
      </c>
      <c r="D164" s="144"/>
      <c r="K164" s="76"/>
    </row>
    <row r="165" spans="1:11" ht="25.5" hidden="1">
      <c r="A165" s="186" t="s">
        <v>36</v>
      </c>
      <c r="B165" s="53" t="s">
        <v>132</v>
      </c>
      <c r="C165" s="194" t="s">
        <v>131</v>
      </c>
      <c r="D165" s="144">
        <v>0</v>
      </c>
      <c r="K165" s="76"/>
    </row>
    <row r="166" spans="1:11" ht="41.25" customHeight="1">
      <c r="A166" s="186" t="s">
        <v>36</v>
      </c>
      <c r="B166" s="198" t="s">
        <v>166</v>
      </c>
      <c r="C166" s="194" t="s">
        <v>167</v>
      </c>
      <c r="D166" s="144">
        <v>337.5</v>
      </c>
      <c r="K166" s="76"/>
    </row>
    <row r="167" spans="1:11" ht="38.25">
      <c r="A167" s="186" t="s">
        <v>36</v>
      </c>
      <c r="B167" s="53" t="s">
        <v>99</v>
      </c>
      <c r="C167" s="190" t="s">
        <v>26</v>
      </c>
      <c r="D167" s="144">
        <v>4</v>
      </c>
      <c r="K167" s="76"/>
    </row>
    <row r="168" spans="1:11" ht="25.5" hidden="1">
      <c r="A168" s="186" t="s">
        <v>36</v>
      </c>
      <c r="B168" s="53" t="s">
        <v>134</v>
      </c>
      <c r="C168" s="194" t="s">
        <v>133</v>
      </c>
      <c r="D168" s="144">
        <v>0</v>
      </c>
      <c r="K168" s="76"/>
    </row>
    <row r="169" spans="1:11" ht="38.25">
      <c r="A169" s="186" t="s">
        <v>36</v>
      </c>
      <c r="B169" s="53" t="s">
        <v>95</v>
      </c>
      <c r="C169" s="194" t="s">
        <v>94</v>
      </c>
      <c r="D169" s="144">
        <v>123</v>
      </c>
      <c r="K169" s="76"/>
    </row>
    <row r="170" spans="1:11" ht="25.5">
      <c r="A170" s="199" t="s">
        <v>36</v>
      </c>
      <c r="B170" s="199" t="s">
        <v>97</v>
      </c>
      <c r="C170" s="200" t="s">
        <v>16</v>
      </c>
      <c r="D170" s="147">
        <v>469</v>
      </c>
      <c r="K170" s="76"/>
    </row>
    <row r="171" spans="1:11" ht="15" hidden="1">
      <c r="A171" s="90" t="s">
        <v>38</v>
      </c>
      <c r="B171" s="302" t="s">
        <v>47</v>
      </c>
      <c r="C171" s="303"/>
      <c r="D171" s="137">
        <f>SUM(D172)</f>
        <v>0</v>
      </c>
      <c r="E171" s="8">
        <v>15.5</v>
      </c>
      <c r="K171" s="76"/>
    </row>
    <row r="172" spans="1:11" ht="15" hidden="1">
      <c r="A172" s="101"/>
      <c r="B172" s="102" t="s">
        <v>19</v>
      </c>
      <c r="C172" s="121" t="s">
        <v>5</v>
      </c>
      <c r="D172" s="141">
        <f>SUM(D173:D174)</f>
        <v>0</v>
      </c>
      <c r="K172" s="76"/>
    </row>
    <row r="173" spans="1:11" ht="38.25" hidden="1">
      <c r="A173" s="103" t="s">
        <v>38</v>
      </c>
      <c r="B173" s="104" t="s">
        <v>95</v>
      </c>
      <c r="C173" s="105" t="s">
        <v>94</v>
      </c>
      <c r="D173" s="144"/>
      <c r="K173" s="76"/>
    </row>
    <row r="174" spans="1:11" ht="25.5" hidden="1">
      <c r="A174" s="108" t="s">
        <v>38</v>
      </c>
      <c r="B174" s="108" t="s">
        <v>97</v>
      </c>
      <c r="C174" s="119" t="s">
        <v>16</v>
      </c>
      <c r="D174" s="147"/>
      <c r="K174" s="76"/>
    </row>
    <row r="175" spans="1:11" s="4" customFormat="1" ht="14.25" hidden="1">
      <c r="A175" s="110" t="s">
        <v>52</v>
      </c>
      <c r="B175" s="306" t="s">
        <v>57</v>
      </c>
      <c r="C175" s="307"/>
      <c r="D175" s="137">
        <f>SUM(D176)</f>
        <v>0</v>
      </c>
      <c r="E175" s="10"/>
      <c r="F175" s="10"/>
      <c r="G175" s="6"/>
      <c r="H175" s="33"/>
      <c r="K175" s="78"/>
    </row>
    <row r="176" spans="1:11" s="6" customFormat="1" ht="14.25" hidden="1">
      <c r="A176" s="101"/>
      <c r="B176" s="102" t="s">
        <v>19</v>
      </c>
      <c r="C176" s="121" t="s">
        <v>5</v>
      </c>
      <c r="D176" s="141">
        <f>SUM(D177:D178)</f>
        <v>0</v>
      </c>
      <c r="E176" s="10"/>
      <c r="F176" s="10"/>
      <c r="H176" s="34"/>
      <c r="K176" s="79"/>
    </row>
    <row r="177" spans="1:11" s="6" customFormat="1" ht="14.25" hidden="1">
      <c r="A177" s="108" t="s">
        <v>52</v>
      </c>
      <c r="B177" s="120" t="s">
        <v>105</v>
      </c>
      <c r="C177" s="118" t="s">
        <v>53</v>
      </c>
      <c r="D177" s="144"/>
      <c r="E177" s="8"/>
      <c r="F177" s="10"/>
      <c r="H177" s="34"/>
      <c r="K177" s="79"/>
    </row>
    <row r="178" spans="1:11" s="6" customFormat="1" ht="38.25" hidden="1">
      <c r="A178" s="108" t="s">
        <v>52</v>
      </c>
      <c r="B178" s="104" t="s">
        <v>95</v>
      </c>
      <c r="C178" s="122" t="s">
        <v>123</v>
      </c>
      <c r="D178" s="179"/>
      <c r="E178" s="8"/>
      <c r="F178" s="10"/>
      <c r="H178" s="34"/>
      <c r="K178" s="79"/>
    </row>
    <row r="179" spans="1:11" s="4" customFormat="1" ht="14.25" hidden="1">
      <c r="A179" s="90" t="s">
        <v>39</v>
      </c>
      <c r="B179" s="302" t="s">
        <v>122</v>
      </c>
      <c r="C179" s="303"/>
      <c r="D179" s="137">
        <f>SUM(D180)</f>
        <v>0</v>
      </c>
      <c r="E179" s="10"/>
      <c r="F179" s="10"/>
      <c r="G179" s="6"/>
      <c r="H179" s="33"/>
      <c r="K179" s="78"/>
    </row>
    <row r="180" spans="1:11" s="6" customFormat="1" ht="14.25" hidden="1">
      <c r="A180" s="101"/>
      <c r="B180" s="102" t="s">
        <v>19</v>
      </c>
      <c r="C180" s="111" t="s">
        <v>5</v>
      </c>
      <c r="D180" s="141">
        <f>SUM(D181)</f>
        <v>0</v>
      </c>
      <c r="E180" s="10"/>
      <c r="F180" s="10"/>
      <c r="H180" s="34"/>
      <c r="K180" s="79"/>
    </row>
    <row r="181" spans="1:11" s="6" customFormat="1" ht="38.25" hidden="1">
      <c r="A181" s="108" t="s">
        <v>39</v>
      </c>
      <c r="B181" s="106" t="s">
        <v>60</v>
      </c>
      <c r="C181" s="107" t="s">
        <v>37</v>
      </c>
      <c r="D181" s="147"/>
      <c r="E181" s="10"/>
      <c r="F181" s="10"/>
      <c r="H181" s="34"/>
      <c r="K181" s="79"/>
    </row>
    <row r="182" spans="1:11" s="6" customFormat="1" ht="14.25">
      <c r="A182" s="196" t="s">
        <v>218</v>
      </c>
      <c r="B182" s="308"/>
      <c r="C182" s="309"/>
      <c r="D182" s="137">
        <f>SUM(D183)</f>
        <v>1.5</v>
      </c>
      <c r="E182" s="10"/>
      <c r="F182" s="10"/>
      <c r="H182" s="34"/>
      <c r="K182" s="79"/>
    </row>
    <row r="183" spans="1:11" s="6" customFormat="1" ht="14.25">
      <c r="A183" s="197"/>
      <c r="B183" s="192" t="s">
        <v>19</v>
      </c>
      <c r="C183" s="184" t="s">
        <v>5</v>
      </c>
      <c r="D183" s="141">
        <f>SUM(D184)</f>
        <v>1.5</v>
      </c>
      <c r="E183" s="10"/>
      <c r="F183" s="10"/>
      <c r="H183" s="34"/>
      <c r="K183" s="79"/>
    </row>
    <row r="184" spans="1:11" s="6" customFormat="1" ht="29.25" customHeight="1">
      <c r="A184" s="186" t="s">
        <v>218</v>
      </c>
      <c r="B184" s="53" t="s">
        <v>99</v>
      </c>
      <c r="C184" s="190" t="s">
        <v>26</v>
      </c>
      <c r="D184" s="144">
        <v>1.5</v>
      </c>
      <c r="E184" s="10"/>
      <c r="F184" s="10"/>
      <c r="H184" s="34"/>
      <c r="K184" s="79"/>
    </row>
    <row r="185" spans="1:11" s="6" customFormat="1" ht="14.25">
      <c r="A185" s="196" t="s">
        <v>39</v>
      </c>
      <c r="B185" s="308" t="s">
        <v>193</v>
      </c>
      <c r="C185" s="309"/>
      <c r="D185" s="137">
        <f>SUM(D186)</f>
        <v>7.2</v>
      </c>
      <c r="E185" s="10"/>
      <c r="F185" s="10"/>
      <c r="H185" s="34"/>
      <c r="K185" s="79"/>
    </row>
    <row r="186" spans="1:11" s="6" customFormat="1" ht="14.25">
      <c r="A186" s="197"/>
      <c r="B186" s="192" t="s">
        <v>19</v>
      </c>
      <c r="C186" s="184" t="s">
        <v>5</v>
      </c>
      <c r="D186" s="185">
        <f>SUM(D187)</f>
        <v>7.2</v>
      </c>
      <c r="E186" s="10"/>
      <c r="F186" s="10"/>
      <c r="H186" s="34"/>
      <c r="K186" s="79"/>
    </row>
    <row r="187" spans="1:11" s="6" customFormat="1" ht="29.25" customHeight="1">
      <c r="A187" s="186" t="s">
        <v>39</v>
      </c>
      <c r="B187" s="53" t="s">
        <v>95</v>
      </c>
      <c r="C187" s="194" t="s">
        <v>94</v>
      </c>
      <c r="D187" s="188">
        <v>7.2</v>
      </c>
      <c r="E187" s="10"/>
      <c r="F187" s="10"/>
      <c r="H187" s="34"/>
      <c r="K187" s="79"/>
    </row>
    <row r="188" spans="1:11" s="6" customFormat="1" ht="14.25">
      <c r="A188" s="136" t="s">
        <v>219</v>
      </c>
      <c r="B188" s="310" t="s">
        <v>220</v>
      </c>
      <c r="C188" s="311"/>
      <c r="D188" s="137">
        <f>SUM(D189)</f>
        <v>31.7</v>
      </c>
      <c r="E188" s="10"/>
      <c r="F188" s="10"/>
      <c r="H188" s="34"/>
      <c r="K188" s="79"/>
    </row>
    <row r="189" spans="1:11" s="6" customFormat="1" ht="14.25">
      <c r="A189" s="149"/>
      <c r="B189" s="244" t="s">
        <v>18</v>
      </c>
      <c r="C189" s="271" t="s">
        <v>17</v>
      </c>
      <c r="D189" s="141">
        <f>SUM(D190)</f>
        <v>31.7</v>
      </c>
      <c r="E189" s="10"/>
      <c r="F189" s="10"/>
      <c r="H189" s="34"/>
      <c r="K189" s="79"/>
    </row>
    <row r="190" spans="1:11" s="6" customFormat="1" ht="29.25" customHeight="1">
      <c r="A190" s="134" t="s">
        <v>219</v>
      </c>
      <c r="B190" s="131" t="s">
        <v>221</v>
      </c>
      <c r="C190" s="132" t="s">
        <v>222</v>
      </c>
      <c r="D190" s="144">
        <v>31.7</v>
      </c>
      <c r="E190" s="10"/>
      <c r="F190" s="10"/>
      <c r="H190" s="34"/>
      <c r="K190" s="79"/>
    </row>
    <row r="191" spans="1:11" s="15" customFormat="1" ht="14.25" customHeight="1">
      <c r="A191" s="180" t="s">
        <v>61</v>
      </c>
      <c r="B191" s="287" t="s">
        <v>62</v>
      </c>
      <c r="C191" s="288"/>
      <c r="D191" s="181">
        <f>SUM(D192)</f>
        <v>27.5</v>
      </c>
      <c r="E191" s="21">
        <v>58.5</v>
      </c>
      <c r="F191" s="21"/>
      <c r="G191" s="16"/>
      <c r="H191" s="37"/>
      <c r="K191" s="80">
        <v>78.5</v>
      </c>
    </row>
    <row r="192" spans="1:11" s="6" customFormat="1" ht="14.25">
      <c r="A192" s="197"/>
      <c r="B192" s="192" t="s">
        <v>19</v>
      </c>
      <c r="C192" s="184" t="s">
        <v>5</v>
      </c>
      <c r="D192" s="185">
        <f>SUM(D193:D193)</f>
        <v>27.5</v>
      </c>
      <c r="E192" s="10"/>
      <c r="F192" s="10"/>
      <c r="H192" s="34"/>
      <c r="K192" s="79"/>
    </row>
    <row r="193" spans="1:11" s="7" customFormat="1" ht="25.5">
      <c r="A193" s="201" t="s">
        <v>61</v>
      </c>
      <c r="B193" s="186" t="s">
        <v>97</v>
      </c>
      <c r="C193" s="190" t="s">
        <v>16</v>
      </c>
      <c r="D193" s="188">
        <v>27.5</v>
      </c>
      <c r="E193" s="8"/>
      <c r="F193" s="10"/>
      <c r="H193" s="38"/>
      <c r="K193" s="9"/>
    </row>
    <row r="194" spans="1:11" s="15" customFormat="1" ht="14.25" hidden="1">
      <c r="A194" s="123" t="s">
        <v>126</v>
      </c>
      <c r="B194" s="318" t="s">
        <v>127</v>
      </c>
      <c r="C194" s="319"/>
      <c r="D194" s="124">
        <f>SUM(D195)</f>
        <v>0</v>
      </c>
      <c r="E194" s="21"/>
      <c r="F194" s="21"/>
      <c r="G194" s="16"/>
      <c r="H194" s="37"/>
      <c r="K194" s="80"/>
    </row>
    <row r="195" spans="1:11" s="6" customFormat="1" ht="14.25" hidden="1">
      <c r="A195" s="125"/>
      <c r="B195" s="112" t="s">
        <v>19</v>
      </c>
      <c r="C195" s="126" t="s">
        <v>5</v>
      </c>
      <c r="D195" s="94">
        <f>SUM(D196:D196)</f>
        <v>0</v>
      </c>
      <c r="E195" s="10"/>
      <c r="F195" s="10"/>
      <c r="H195" s="34"/>
      <c r="K195" s="79"/>
    </row>
    <row r="196" spans="1:11" s="7" customFormat="1" ht="25.5" hidden="1">
      <c r="A196" s="108" t="s">
        <v>126</v>
      </c>
      <c r="B196" s="108" t="s">
        <v>97</v>
      </c>
      <c r="C196" s="119" t="s">
        <v>16</v>
      </c>
      <c r="D196" s="97"/>
      <c r="E196" s="8"/>
      <c r="F196" s="10"/>
      <c r="H196" s="38"/>
      <c r="K196" s="9"/>
    </row>
    <row r="197" spans="1:11" s="6" customFormat="1" ht="27" customHeight="1" hidden="1">
      <c r="A197" s="100" t="s">
        <v>40</v>
      </c>
      <c r="B197" s="304" t="s">
        <v>116</v>
      </c>
      <c r="C197" s="305"/>
      <c r="D197" s="91">
        <f>SUM(D198)</f>
        <v>0</v>
      </c>
      <c r="E197" s="10"/>
      <c r="F197" s="10"/>
      <c r="H197" s="34"/>
      <c r="K197" s="79"/>
    </row>
    <row r="198" spans="1:11" s="6" customFormat="1" ht="14.25" hidden="1">
      <c r="A198" s="101"/>
      <c r="B198" s="102" t="s">
        <v>19</v>
      </c>
      <c r="C198" s="111" t="s">
        <v>5</v>
      </c>
      <c r="D198" s="92">
        <f>SUM(D199:D200)</f>
        <v>0</v>
      </c>
      <c r="E198" s="10"/>
      <c r="F198" s="10"/>
      <c r="H198" s="34"/>
      <c r="K198" s="79"/>
    </row>
    <row r="199" spans="1:11" s="6" customFormat="1" ht="51" hidden="1">
      <c r="A199" s="103" t="s">
        <v>40</v>
      </c>
      <c r="B199" s="104" t="s">
        <v>91</v>
      </c>
      <c r="C199" s="105" t="s">
        <v>90</v>
      </c>
      <c r="D199" s="94"/>
      <c r="E199" s="10"/>
      <c r="F199" s="10"/>
      <c r="H199" s="34"/>
      <c r="K199" s="79"/>
    </row>
    <row r="200" spans="1:11" s="6" customFormat="1" ht="25.5" hidden="1">
      <c r="A200" s="108" t="s">
        <v>40</v>
      </c>
      <c r="B200" s="108" t="s">
        <v>97</v>
      </c>
      <c r="C200" s="119" t="s">
        <v>16</v>
      </c>
      <c r="D200" s="97"/>
      <c r="E200" s="10"/>
      <c r="F200" s="10"/>
      <c r="H200" s="34"/>
      <c r="K200" s="79"/>
    </row>
    <row r="201" spans="1:11" s="15" customFormat="1" ht="14.25" customHeight="1">
      <c r="A201" s="180" t="s">
        <v>223</v>
      </c>
      <c r="B201" s="287" t="s">
        <v>224</v>
      </c>
      <c r="C201" s="288"/>
      <c r="D201" s="181">
        <f>SUM(D202)</f>
        <v>423.6</v>
      </c>
      <c r="E201" s="21">
        <v>58.5</v>
      </c>
      <c r="F201" s="21"/>
      <c r="G201" s="16"/>
      <c r="H201" s="37"/>
      <c r="K201" s="80">
        <v>78.5</v>
      </c>
    </row>
    <row r="202" spans="1:11" s="6" customFormat="1" ht="14.25">
      <c r="A202" s="197"/>
      <c r="B202" s="192" t="s">
        <v>19</v>
      </c>
      <c r="C202" s="184" t="s">
        <v>5</v>
      </c>
      <c r="D202" s="185">
        <f>SUM(D203:D204)</f>
        <v>423.6</v>
      </c>
      <c r="E202" s="10"/>
      <c r="F202" s="10"/>
      <c r="H202" s="34"/>
      <c r="K202" s="79"/>
    </row>
    <row r="203" spans="1:11" s="6" customFormat="1" ht="51">
      <c r="A203" s="201" t="s">
        <v>223</v>
      </c>
      <c r="B203" s="239" t="s">
        <v>139</v>
      </c>
      <c r="C203" s="240" t="s">
        <v>140</v>
      </c>
      <c r="D203" s="185">
        <v>347.6</v>
      </c>
      <c r="E203" s="10"/>
      <c r="F203" s="10"/>
      <c r="H203" s="34"/>
      <c r="K203" s="79"/>
    </row>
    <row r="204" spans="1:11" s="7" customFormat="1" ht="27" customHeight="1">
      <c r="A204" s="201" t="s">
        <v>223</v>
      </c>
      <c r="B204" s="186" t="s">
        <v>138</v>
      </c>
      <c r="C204" s="190" t="s">
        <v>225</v>
      </c>
      <c r="D204" s="188">
        <v>76</v>
      </c>
      <c r="E204" s="8"/>
      <c r="F204" s="10"/>
      <c r="H204" s="38"/>
      <c r="K204" s="9"/>
    </row>
    <row r="205" spans="1:11" s="15" customFormat="1" ht="14.25" customHeight="1">
      <c r="A205" s="180" t="s">
        <v>226</v>
      </c>
      <c r="B205" s="287" t="s">
        <v>227</v>
      </c>
      <c r="C205" s="288"/>
      <c r="D205" s="181">
        <f>SUM(D206)</f>
        <v>612.4</v>
      </c>
      <c r="E205" s="21">
        <v>58.5</v>
      </c>
      <c r="F205" s="21"/>
      <c r="G205" s="16"/>
      <c r="H205" s="37"/>
      <c r="K205" s="80">
        <v>78.5</v>
      </c>
    </row>
    <row r="206" spans="1:11" s="6" customFormat="1" ht="14.25">
      <c r="A206" s="197"/>
      <c r="B206" s="192" t="s">
        <v>19</v>
      </c>
      <c r="C206" s="184" t="s">
        <v>5</v>
      </c>
      <c r="D206" s="185">
        <f>SUM(D207:D208)</f>
        <v>612.4</v>
      </c>
      <c r="E206" s="10"/>
      <c r="F206" s="10"/>
      <c r="H206" s="34"/>
      <c r="K206" s="79"/>
    </row>
    <row r="207" spans="1:11" s="6" customFormat="1" ht="51">
      <c r="A207" s="201" t="s">
        <v>226</v>
      </c>
      <c r="B207" s="239" t="s">
        <v>139</v>
      </c>
      <c r="C207" s="240" t="s">
        <v>140</v>
      </c>
      <c r="D207" s="185">
        <v>473.7</v>
      </c>
      <c r="E207" s="10"/>
      <c r="F207" s="10"/>
      <c r="H207" s="34"/>
      <c r="K207" s="79"/>
    </row>
    <row r="208" spans="1:11" s="7" customFormat="1" ht="27" customHeight="1">
      <c r="A208" s="201" t="s">
        <v>226</v>
      </c>
      <c r="B208" s="186" t="s">
        <v>138</v>
      </c>
      <c r="C208" s="190" t="s">
        <v>225</v>
      </c>
      <c r="D208" s="188">
        <v>138.7</v>
      </c>
      <c r="E208" s="8"/>
      <c r="F208" s="10"/>
      <c r="H208" s="38"/>
      <c r="K208" s="9"/>
    </row>
    <row r="209" spans="1:11" s="15" customFormat="1" ht="14.25" customHeight="1">
      <c r="A209" s="180" t="s">
        <v>229</v>
      </c>
      <c r="B209" s="287" t="s">
        <v>228</v>
      </c>
      <c r="C209" s="288"/>
      <c r="D209" s="181">
        <f>SUM(D210)</f>
        <v>257.7</v>
      </c>
      <c r="E209" s="21">
        <v>58.5</v>
      </c>
      <c r="F209" s="21"/>
      <c r="G209" s="16"/>
      <c r="H209" s="37"/>
      <c r="K209" s="80">
        <v>78.5</v>
      </c>
    </row>
    <row r="210" spans="1:11" s="6" customFormat="1" ht="14.25">
      <c r="A210" s="197"/>
      <c r="B210" s="192" t="s">
        <v>19</v>
      </c>
      <c r="C210" s="184" t="s">
        <v>5</v>
      </c>
      <c r="D210" s="185">
        <f>SUM(D211:D212)</f>
        <v>257.7</v>
      </c>
      <c r="E210" s="10"/>
      <c r="F210" s="10"/>
      <c r="H210" s="34"/>
      <c r="K210" s="79"/>
    </row>
    <row r="211" spans="1:11" s="6" customFormat="1" ht="51">
      <c r="A211" s="201" t="s">
        <v>229</v>
      </c>
      <c r="B211" s="239" t="s">
        <v>139</v>
      </c>
      <c r="C211" s="240" t="s">
        <v>140</v>
      </c>
      <c r="D211" s="185">
        <v>190.4</v>
      </c>
      <c r="E211" s="10"/>
      <c r="F211" s="10"/>
      <c r="H211" s="34"/>
      <c r="K211" s="79"/>
    </row>
    <row r="212" spans="1:11" s="7" customFormat="1" ht="27" customHeight="1">
      <c r="A212" s="201" t="s">
        <v>229</v>
      </c>
      <c r="B212" s="186" t="s">
        <v>138</v>
      </c>
      <c r="C212" s="190" t="s">
        <v>225</v>
      </c>
      <c r="D212" s="188">
        <v>67.3</v>
      </c>
      <c r="E212" s="8"/>
      <c r="F212" s="10"/>
      <c r="H212" s="38"/>
      <c r="K212" s="9"/>
    </row>
    <row r="213" spans="1:11" s="15" customFormat="1" ht="14.25" customHeight="1">
      <c r="A213" s="180" t="s">
        <v>231</v>
      </c>
      <c r="B213" s="287" t="s">
        <v>230</v>
      </c>
      <c r="C213" s="288"/>
      <c r="D213" s="181">
        <f>SUM(D214)</f>
        <v>120</v>
      </c>
      <c r="E213" s="21">
        <v>58.5</v>
      </c>
      <c r="F213" s="21"/>
      <c r="G213" s="16"/>
      <c r="H213" s="37"/>
      <c r="K213" s="80">
        <v>78.5</v>
      </c>
    </row>
    <row r="214" spans="1:11" s="6" customFormat="1" ht="14.25">
      <c r="A214" s="197"/>
      <c r="B214" s="192" t="s">
        <v>19</v>
      </c>
      <c r="C214" s="184" t="s">
        <v>5</v>
      </c>
      <c r="D214" s="185">
        <f>SUM(D215:D216)</f>
        <v>120</v>
      </c>
      <c r="E214" s="10"/>
      <c r="F214" s="10"/>
      <c r="H214" s="34"/>
      <c r="K214" s="79"/>
    </row>
    <row r="215" spans="1:11" s="6" customFormat="1" ht="51">
      <c r="A215" s="201" t="s">
        <v>231</v>
      </c>
      <c r="B215" s="239" t="s">
        <v>139</v>
      </c>
      <c r="C215" s="240" t="s">
        <v>140</v>
      </c>
      <c r="D215" s="185">
        <v>111.2</v>
      </c>
      <c r="E215" s="10"/>
      <c r="F215" s="10"/>
      <c r="H215" s="34"/>
      <c r="K215" s="79"/>
    </row>
    <row r="216" spans="1:11" s="7" customFormat="1" ht="27" customHeight="1">
      <c r="A216" s="201" t="s">
        <v>231</v>
      </c>
      <c r="B216" s="186" t="s">
        <v>138</v>
      </c>
      <c r="C216" s="190" t="s">
        <v>225</v>
      </c>
      <c r="D216" s="188">
        <v>8.8</v>
      </c>
      <c r="E216" s="8"/>
      <c r="F216" s="10"/>
      <c r="H216" s="38"/>
      <c r="K216" s="9"/>
    </row>
    <row r="217" spans="1:13" ht="14.25">
      <c r="A217" s="127"/>
      <c r="B217" s="300" t="s">
        <v>4</v>
      </c>
      <c r="C217" s="301"/>
      <c r="D217" s="91">
        <f>SUM(D13+D17+D26+D37+D48+D73+D90+D93+D103+D107+D115+D118+D134+D137+D161+D182+D185+D188+D191+D201+D205+D209+D213)</f>
        <v>551070.2999999999</v>
      </c>
      <c r="E217" s="8">
        <v>506147.8</v>
      </c>
      <c r="H217" s="33"/>
      <c r="K217" s="84">
        <v>731693.135</v>
      </c>
      <c r="M217" s="88"/>
    </row>
    <row r="218" spans="1:4" ht="13.5" customHeight="1">
      <c r="A218" s="22"/>
      <c r="B218" s="23"/>
      <c r="C218" s="23"/>
      <c r="D218" s="47"/>
    </row>
    <row r="219" spans="1:13" ht="15">
      <c r="A219" s="27"/>
      <c r="B219" s="3"/>
      <c r="C219" s="28"/>
      <c r="D219" s="48"/>
      <c r="M219" s="241"/>
    </row>
    <row r="220" spans="1:4" ht="15">
      <c r="A220" s="29"/>
      <c r="B220" s="3"/>
      <c r="C220" s="1"/>
      <c r="D220" s="49"/>
    </row>
    <row r="221" spans="1:4" ht="15">
      <c r="A221" s="3"/>
      <c r="B221" s="3"/>
      <c r="C221" s="1"/>
      <c r="D221" s="49"/>
    </row>
    <row r="222" spans="1:7" ht="15">
      <c r="A222" s="5"/>
      <c r="C222" s="1"/>
      <c r="D222" s="49"/>
      <c r="G222" s="18"/>
    </row>
    <row r="223" spans="1:7" ht="15">
      <c r="A223" s="5"/>
      <c r="D223" s="49"/>
      <c r="G223" s="18"/>
    </row>
    <row r="224" spans="1:7" ht="15">
      <c r="A224" s="5"/>
      <c r="D224" s="49"/>
      <c r="G224" s="18"/>
    </row>
    <row r="225" spans="1:7" ht="15">
      <c r="A225" s="5"/>
      <c r="D225" s="87"/>
      <c r="G225" s="18"/>
    </row>
    <row r="226" spans="1:7" ht="15">
      <c r="A226" s="5"/>
      <c r="D226" s="49"/>
      <c r="G226" s="18"/>
    </row>
    <row r="227" spans="1:7" ht="15">
      <c r="A227" s="5"/>
      <c r="D227" s="49"/>
      <c r="G227" s="18"/>
    </row>
    <row r="228" spans="1:7" ht="15">
      <c r="A228" s="5"/>
      <c r="D228" s="49"/>
      <c r="G228" s="18"/>
    </row>
    <row r="229" spans="1:7" ht="15">
      <c r="A229" s="5"/>
      <c r="D229" s="49"/>
      <c r="G229" s="18"/>
    </row>
    <row r="230" spans="1:8" ht="14.25">
      <c r="A230" s="5"/>
      <c r="D230" s="49"/>
      <c r="G230" s="18"/>
      <c r="H230" s="33"/>
    </row>
    <row r="231" spans="1:7" ht="15">
      <c r="A231" s="5"/>
      <c r="D231" s="50"/>
      <c r="G231" s="18"/>
    </row>
    <row r="232" spans="1:7" ht="15">
      <c r="A232" s="5"/>
      <c r="D232" s="50"/>
      <c r="G232" s="18"/>
    </row>
    <row r="233" spans="1:7" ht="15">
      <c r="A233" s="5"/>
      <c r="D233" s="50"/>
      <c r="G233" s="18"/>
    </row>
    <row r="234" spans="1:7" ht="15">
      <c r="A234" s="5"/>
      <c r="D234" s="50"/>
      <c r="G234" s="18"/>
    </row>
    <row r="235" spans="1:7" ht="15">
      <c r="A235" s="5"/>
      <c r="D235" s="50"/>
      <c r="G235" s="18"/>
    </row>
    <row r="236" spans="1:8" ht="14.25">
      <c r="A236" s="5"/>
      <c r="D236" s="50"/>
      <c r="G236" s="18"/>
      <c r="H236" s="33"/>
    </row>
    <row r="237" spans="1:7" ht="15">
      <c r="A237" s="5"/>
      <c r="G237" s="18"/>
    </row>
    <row r="238" spans="4:7" ht="15">
      <c r="D238" s="50"/>
      <c r="G238" s="18"/>
    </row>
    <row r="239" spans="4:7" ht="15">
      <c r="D239" s="50"/>
      <c r="G239" s="18"/>
    </row>
    <row r="240" spans="4:7" ht="15">
      <c r="D240" s="50"/>
      <c r="G240" s="18"/>
    </row>
    <row r="241" spans="4:7" ht="15">
      <c r="D241" s="50"/>
      <c r="G241" s="18"/>
    </row>
    <row r="242" spans="4:7" ht="15">
      <c r="D242" s="50"/>
      <c r="G242" s="18"/>
    </row>
    <row r="243" spans="4:7" ht="15">
      <c r="D243" s="50"/>
      <c r="G243" s="18"/>
    </row>
    <row r="244" spans="4:7" ht="15">
      <c r="D244" s="50"/>
      <c r="G244" s="18"/>
    </row>
    <row r="245" spans="4:7" ht="15">
      <c r="D245" s="50"/>
      <c r="G245" s="18"/>
    </row>
    <row r="246" spans="4:7" ht="15">
      <c r="D246" s="50"/>
      <c r="G246" s="18"/>
    </row>
    <row r="247" spans="4:7" ht="15">
      <c r="D247" s="50"/>
      <c r="G247" s="18"/>
    </row>
    <row r="248" spans="4:7" ht="15">
      <c r="D248" s="50"/>
      <c r="G248" s="18"/>
    </row>
    <row r="249" spans="4:7" ht="15">
      <c r="D249" s="50"/>
      <c r="G249" s="18"/>
    </row>
    <row r="250" spans="4:7" ht="15">
      <c r="D250" s="50"/>
      <c r="G250" s="18"/>
    </row>
    <row r="251" spans="4:7" ht="15">
      <c r="D251" s="50"/>
      <c r="G251" s="18"/>
    </row>
    <row r="252" spans="4:7" ht="15">
      <c r="D252" s="50"/>
      <c r="G252" s="18"/>
    </row>
    <row r="253" spans="4:7" ht="15">
      <c r="D253" s="50"/>
      <c r="G253" s="18"/>
    </row>
    <row r="254" spans="4:7" ht="15">
      <c r="D254" s="50"/>
      <c r="G254" s="18"/>
    </row>
    <row r="255" spans="4:7" ht="15">
      <c r="D255" s="50"/>
      <c r="G255" s="18"/>
    </row>
    <row r="256" spans="4:7" ht="15">
      <c r="D256" s="50"/>
      <c r="G256" s="18"/>
    </row>
    <row r="257" spans="4:7" ht="15">
      <c r="D257" s="50"/>
      <c r="G257" s="18"/>
    </row>
    <row r="258" spans="4:7" ht="15">
      <c r="D258" s="50"/>
      <c r="G258" s="18"/>
    </row>
    <row r="259" spans="4:7" ht="15">
      <c r="D259" s="50"/>
      <c r="G259" s="18"/>
    </row>
    <row r="260" spans="4:7" ht="15">
      <c r="D260" s="50"/>
      <c r="G260" s="18"/>
    </row>
    <row r="261" spans="4:7" ht="15">
      <c r="D261" s="50"/>
      <c r="G261" s="18"/>
    </row>
    <row r="262" spans="4:7" ht="15">
      <c r="D262" s="50"/>
      <c r="G262" s="18"/>
    </row>
    <row r="263" spans="4:7" ht="15">
      <c r="D263" s="50"/>
      <c r="G263" s="18"/>
    </row>
    <row r="264" spans="4:7" ht="15">
      <c r="D264" s="50"/>
      <c r="G264" s="18"/>
    </row>
    <row r="265" spans="4:7" ht="15">
      <c r="D265" s="50"/>
      <c r="G265" s="18"/>
    </row>
    <row r="266" spans="4:7" ht="15">
      <c r="D266" s="50"/>
      <c r="G266" s="18"/>
    </row>
    <row r="267" spans="4:7" ht="15">
      <c r="D267" s="50"/>
      <c r="G267" s="18"/>
    </row>
    <row r="268" spans="4:7" ht="15">
      <c r="D268" s="50"/>
      <c r="G268" s="18"/>
    </row>
    <row r="269" spans="4:7" ht="15">
      <c r="D269" s="50"/>
      <c r="G269" s="18"/>
    </row>
    <row r="270" spans="4:7" ht="15">
      <c r="D270" s="51"/>
      <c r="G270" s="18"/>
    </row>
    <row r="271" spans="4:7" ht="15">
      <c r="D271" s="50"/>
      <c r="G271" s="18"/>
    </row>
    <row r="272" spans="4:7" ht="15">
      <c r="D272" s="50"/>
      <c r="G272" s="18"/>
    </row>
    <row r="273" spans="4:7" ht="15">
      <c r="D273" s="50"/>
      <c r="G273" s="18"/>
    </row>
    <row r="274" spans="4:7" ht="15">
      <c r="D274" s="50"/>
      <c r="G274" s="18"/>
    </row>
    <row r="275" spans="4:7" ht="15">
      <c r="D275" s="50"/>
      <c r="G275" s="18"/>
    </row>
    <row r="276" spans="4:7" ht="15">
      <c r="D276" s="50"/>
      <c r="G276" s="18"/>
    </row>
    <row r="277" spans="4:7" ht="15">
      <c r="D277" s="50"/>
      <c r="G277" s="18"/>
    </row>
    <row r="278" spans="4:7" ht="15">
      <c r="D278" s="50"/>
      <c r="G278" s="18"/>
    </row>
    <row r="279" spans="4:7" ht="15">
      <c r="D279" s="50"/>
      <c r="G279" s="18"/>
    </row>
    <row r="280" spans="4:7" ht="15">
      <c r="D280" s="50"/>
      <c r="G280" s="18"/>
    </row>
    <row r="281" spans="4:7" ht="15">
      <c r="D281" s="50"/>
      <c r="G281" s="18"/>
    </row>
    <row r="282" spans="4:7" ht="15">
      <c r="D282" s="50"/>
      <c r="G282" s="18"/>
    </row>
    <row r="283" spans="4:7" ht="15">
      <c r="D283" s="50"/>
      <c r="G283" s="18"/>
    </row>
    <row r="284" spans="4:7" ht="15">
      <c r="D284" s="50"/>
      <c r="G284" s="18"/>
    </row>
    <row r="285" ht="15">
      <c r="G285" s="18"/>
    </row>
    <row r="286" ht="15">
      <c r="G286" s="18"/>
    </row>
    <row r="287" ht="15">
      <c r="G287" s="18"/>
    </row>
    <row r="288" ht="15">
      <c r="G288" s="18"/>
    </row>
    <row r="289" ht="15">
      <c r="G289" s="18"/>
    </row>
    <row r="290" ht="15">
      <c r="G290" s="18"/>
    </row>
    <row r="291" ht="15">
      <c r="G291" s="18"/>
    </row>
    <row r="292" ht="15">
      <c r="G292" s="18"/>
    </row>
    <row r="293" ht="15">
      <c r="G293" s="18"/>
    </row>
  </sheetData>
  <sheetProtection/>
  <mergeCells count="35">
    <mergeCell ref="B161:C161"/>
    <mergeCell ref="B194:C194"/>
    <mergeCell ref="B137:C137"/>
    <mergeCell ref="B93:C93"/>
    <mergeCell ref="B103:C103"/>
    <mergeCell ref="B107:C107"/>
    <mergeCell ref="B118:C118"/>
    <mergeCell ref="B115:C115"/>
    <mergeCell ref="B182:C182"/>
    <mergeCell ref="B73:C73"/>
    <mergeCell ref="B17:C17"/>
    <mergeCell ref="B26:C26"/>
    <mergeCell ref="B31:C31"/>
    <mergeCell ref="B48:C48"/>
    <mergeCell ref="B37:C37"/>
    <mergeCell ref="B90:C90"/>
    <mergeCell ref="B217:C217"/>
    <mergeCell ref="B179:C179"/>
    <mergeCell ref="B197:C197"/>
    <mergeCell ref="B191:C191"/>
    <mergeCell ref="B171:C171"/>
    <mergeCell ref="B175:C175"/>
    <mergeCell ref="B185:C185"/>
    <mergeCell ref="B188:C188"/>
    <mergeCell ref="B201:C201"/>
    <mergeCell ref="B205:C205"/>
    <mergeCell ref="B209:C209"/>
    <mergeCell ref="B213:C213"/>
    <mergeCell ref="A6:D6"/>
    <mergeCell ref="A7:D7"/>
    <mergeCell ref="B9:B11"/>
    <mergeCell ref="C9:C11"/>
    <mergeCell ref="B13:C13"/>
    <mergeCell ref="B34:C34"/>
    <mergeCell ref="B134:C134"/>
  </mergeCells>
  <printOptions/>
  <pageMargins left="0.88" right="0.31" top="0.38" bottom="0.3" header="0.2" footer="0.21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Третьякова Елена Владимировна</cp:lastModifiedBy>
  <cp:lastPrinted>2019-07-10T07:14:04Z</cp:lastPrinted>
  <dcterms:created xsi:type="dcterms:W3CDTF">1996-10-08T23:32:33Z</dcterms:created>
  <dcterms:modified xsi:type="dcterms:W3CDTF">2019-07-22T09:47:50Z</dcterms:modified>
  <cp:category/>
  <cp:version/>
  <cp:contentType/>
  <cp:contentStatus/>
</cp:coreProperties>
</file>